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R:\Oddział 1\UKŁAD WYKONAWCZY\układ wykonawczy 2025\zarządzenie w sprawie dochodów i wydatków na 2025 rok\"/>
    </mc:Choice>
  </mc:AlternateContent>
  <xr:revisionPtr revIDLastSave="0" documentId="13_ncr:1_{CDC8A272-6A42-4E9D-A006-20D4E6183FE3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Zał. 1_korekta" sheetId="3" state="hidden" r:id="rId1"/>
    <sheet name="Zał.1" sheetId="4" state="hidden" r:id="rId2"/>
    <sheet name="Zał.1 (BP)" sheetId="10" r:id="rId3"/>
    <sheet name="Zał.1a (BP)" sheetId="17" r:id="rId4"/>
    <sheet name="Zał. 1b (BP) " sheetId="12" r:id="rId5"/>
    <sheet name="Zał. 1c (BŚE)" sheetId="13" r:id="rId6"/>
    <sheet name="Zał. 1d (BŚE)" sheetId="15" r:id="rId7"/>
  </sheets>
  <definedNames>
    <definedName name="_xlnm._FilterDatabase" localSheetId="4" hidden="1">'Zał. 1b (BP) '!#REF!</definedName>
    <definedName name="_xlnm._FilterDatabase" localSheetId="2" hidden="1">'Zał.1 (BP)'!$C$1:$C$40</definedName>
    <definedName name="_xlnm._FilterDatabase" localSheetId="3" hidden="1">'Zał.1a (BP)'!$A$1:$A$136</definedName>
    <definedName name="_xlnm.Print_Area" localSheetId="4">'Zał. 1b (BP) '!$A$1:$J$230</definedName>
    <definedName name="_xlnm.Print_Area" localSheetId="5">'Zał. 1c (BŚE)'!$A$1:$E$25</definedName>
    <definedName name="_xlnm.Print_Area" localSheetId="6">'Zał. 1d (BŚE)'!$A$1:$E$49</definedName>
    <definedName name="_xlnm.Print_Area" localSheetId="2">'Zał.1 (BP)'!$A$1:$I$39</definedName>
    <definedName name="_xlnm.Print_Area" localSheetId="3">'Zał.1a (BP)'!$A$1:$J$136</definedName>
    <definedName name="_xlnm.Print_Titles" localSheetId="4">'Zał. 1b (BP) '!$9:$13</definedName>
    <definedName name="_xlnm.Print_Titles" localSheetId="5">'Zał. 1c (BŚE)'!$5:$15</definedName>
    <definedName name="_xlnm.Print_Titles" localSheetId="6">'Zał. 1d (BŚE)'!$11:$14</definedName>
    <definedName name="_xlnm.Print_Titles" localSheetId="3">'Zał.1a (BP)'!$9:$15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7" i="12" l="1"/>
  <c r="F96" i="17"/>
  <c r="E33" i="10"/>
  <c r="E26" i="15"/>
  <c r="E51" i="17" l="1"/>
  <c r="E27" i="17"/>
  <c r="E230" i="12" l="1"/>
  <c r="E229" i="12" s="1"/>
  <c r="E228" i="12" s="1"/>
  <c r="J229" i="12"/>
  <c r="J228" i="12" s="1"/>
  <c r="I229" i="12"/>
  <c r="I228" i="12" s="1"/>
  <c r="H229" i="12"/>
  <c r="H228" i="12" s="1"/>
  <c r="G229" i="12"/>
  <c r="F229" i="12"/>
  <c r="F228" i="12" s="1"/>
  <c r="D229" i="12"/>
  <c r="D228" i="12" s="1"/>
  <c r="G228" i="12"/>
  <c r="D225" i="12"/>
  <c r="E223" i="12"/>
  <c r="E222" i="12" s="1"/>
  <c r="E221" i="12" s="1"/>
  <c r="F222" i="12"/>
  <c r="F221" i="12" s="1"/>
  <c r="D222" i="12"/>
  <c r="J221" i="12"/>
  <c r="I221" i="12"/>
  <c r="H221" i="12"/>
  <c r="G221" i="12"/>
  <c r="E219" i="12"/>
  <c r="E218" i="12" s="1"/>
  <c r="J218" i="12"/>
  <c r="I218" i="12"/>
  <c r="H218" i="12"/>
  <c r="G218" i="12"/>
  <c r="F218" i="12"/>
  <c r="E216" i="12"/>
  <c r="E215" i="12"/>
  <c r="D215" i="12"/>
  <c r="E213" i="12"/>
  <c r="E212" i="12" s="1"/>
  <c r="J212" i="12"/>
  <c r="I212" i="12"/>
  <c r="H212" i="12"/>
  <c r="G212" i="12"/>
  <c r="F212" i="12"/>
  <c r="D212" i="12"/>
  <c r="E210" i="12"/>
  <c r="E209" i="12" s="1"/>
  <c r="J209" i="12"/>
  <c r="I209" i="12"/>
  <c r="H209" i="12"/>
  <c r="G209" i="12"/>
  <c r="F209" i="12"/>
  <c r="D209" i="12"/>
  <c r="F207" i="12"/>
  <c r="E207" i="12" s="1"/>
  <c r="F206" i="12"/>
  <c r="E206" i="12" s="1"/>
  <c r="J205" i="12"/>
  <c r="I205" i="12"/>
  <c r="H205" i="12"/>
  <c r="G205" i="12"/>
  <c r="D205" i="12"/>
  <c r="D200" i="12" s="1"/>
  <c r="E204" i="12"/>
  <c r="F203" i="12"/>
  <c r="E203" i="12" s="1"/>
  <c r="J202" i="12"/>
  <c r="I202" i="12"/>
  <c r="I200" i="12" s="1"/>
  <c r="H202" i="12"/>
  <c r="G202" i="12"/>
  <c r="H198" i="12"/>
  <c r="E198" i="12" s="1"/>
  <c r="H197" i="12"/>
  <c r="E197" i="12"/>
  <c r="E196" i="12" s="1"/>
  <c r="J196" i="12"/>
  <c r="I196" i="12"/>
  <c r="G196" i="12"/>
  <c r="F196" i="12"/>
  <c r="D196" i="12"/>
  <c r="H194" i="12"/>
  <c r="E194" i="12" s="1"/>
  <c r="E193" i="12" s="1"/>
  <c r="J193" i="12"/>
  <c r="I193" i="12"/>
  <c r="G193" i="12"/>
  <c r="F193" i="12"/>
  <c r="E191" i="12"/>
  <c r="E190" i="12"/>
  <c r="J189" i="12"/>
  <c r="I189" i="12"/>
  <c r="H189" i="12"/>
  <c r="G189" i="12"/>
  <c r="F189" i="12"/>
  <c r="D189" i="12"/>
  <c r="E187" i="12"/>
  <c r="E186" i="12"/>
  <c r="H185" i="12"/>
  <c r="E185" i="12" s="1"/>
  <c r="J184" i="12"/>
  <c r="I184" i="12"/>
  <c r="G184" i="12"/>
  <c r="F184" i="12"/>
  <c r="D184" i="12"/>
  <c r="E182" i="12"/>
  <c r="E181" i="12"/>
  <c r="H180" i="12"/>
  <c r="E180" i="12" s="1"/>
  <c r="E179" i="12"/>
  <c r="J178" i="12"/>
  <c r="J177" i="12" s="1"/>
  <c r="H178" i="12"/>
  <c r="E178" i="12" s="1"/>
  <c r="I177" i="12"/>
  <c r="G177" i="12"/>
  <c r="F177" i="12"/>
  <c r="D177" i="12"/>
  <c r="E175" i="12"/>
  <c r="E174" i="12"/>
  <c r="E173" i="12"/>
  <c r="J172" i="12"/>
  <c r="I172" i="12"/>
  <c r="H172" i="12"/>
  <c r="G172" i="12"/>
  <c r="F172" i="12"/>
  <c r="D172" i="12"/>
  <c r="H170" i="12"/>
  <c r="E170" i="12" s="1"/>
  <c r="E169" i="12"/>
  <c r="J168" i="12"/>
  <c r="I168" i="12"/>
  <c r="G168" i="12"/>
  <c r="F168" i="12"/>
  <c r="D168" i="12"/>
  <c r="J165" i="12"/>
  <c r="H165" i="12"/>
  <c r="H164" i="12"/>
  <c r="E164" i="12" s="1"/>
  <c r="I163" i="12"/>
  <c r="I162" i="12" s="1"/>
  <c r="G163" i="12"/>
  <c r="G162" i="12" s="1"/>
  <c r="F163" i="12"/>
  <c r="F162" i="12" s="1"/>
  <c r="D163" i="12"/>
  <c r="D162" i="12" s="1"/>
  <c r="H160" i="12"/>
  <c r="E160" i="12" s="1"/>
  <c r="E159" i="12" s="1"/>
  <c r="E158" i="12" s="1"/>
  <c r="J159" i="12"/>
  <c r="J158" i="12" s="1"/>
  <c r="I159" i="12"/>
  <c r="I158" i="12" s="1"/>
  <c r="G159" i="12"/>
  <c r="G158" i="12" s="1"/>
  <c r="F159" i="12"/>
  <c r="F158" i="12" s="1"/>
  <c r="D159" i="12"/>
  <c r="D158" i="12" s="1"/>
  <c r="H156" i="12"/>
  <c r="E156" i="12" s="1"/>
  <c r="E155" i="12" s="1"/>
  <c r="E154" i="12" s="1"/>
  <c r="J155" i="12"/>
  <c r="J154" i="12" s="1"/>
  <c r="I155" i="12"/>
  <c r="I154" i="12" s="1"/>
  <c r="G155" i="12"/>
  <c r="G154" i="12" s="1"/>
  <c r="F155" i="12"/>
  <c r="F154" i="12" s="1"/>
  <c r="D155" i="12"/>
  <c r="D154" i="12" s="1"/>
  <c r="H152" i="12"/>
  <c r="E152" i="12" s="1"/>
  <c r="E151" i="12" s="1"/>
  <c r="E150" i="12" s="1"/>
  <c r="J151" i="12"/>
  <c r="J150" i="12" s="1"/>
  <c r="I151" i="12"/>
  <c r="I150" i="12" s="1"/>
  <c r="G151" i="12"/>
  <c r="G150" i="12" s="1"/>
  <c r="F151" i="12"/>
  <c r="F150" i="12" s="1"/>
  <c r="D151" i="12"/>
  <c r="D150" i="12" s="1"/>
  <c r="H148" i="12"/>
  <c r="H147" i="12" s="1"/>
  <c r="H146" i="12" s="1"/>
  <c r="F148" i="12"/>
  <c r="F147" i="12" s="1"/>
  <c r="F146" i="12" s="1"/>
  <c r="J147" i="12"/>
  <c r="J146" i="12" s="1"/>
  <c r="I147" i="12"/>
  <c r="I146" i="12" s="1"/>
  <c r="G147" i="12"/>
  <c r="G146" i="12" s="1"/>
  <c r="D147" i="12"/>
  <c r="D146" i="12" s="1"/>
  <c r="E144" i="12"/>
  <c r="F143" i="12"/>
  <c r="E143" i="12"/>
  <c r="F142" i="12"/>
  <c r="E142" i="12" s="1"/>
  <c r="E141" i="12"/>
  <c r="E140" i="12"/>
  <c r="E139" i="12"/>
  <c r="J138" i="12"/>
  <c r="I138" i="12"/>
  <c r="H138" i="12"/>
  <c r="G138" i="12"/>
  <c r="D138" i="12"/>
  <c r="F136" i="12"/>
  <c r="E136" i="12" s="1"/>
  <c r="E135" i="12"/>
  <c r="E134" i="12"/>
  <c r="E133" i="12"/>
  <c r="F132" i="12"/>
  <c r="E132" i="12" s="1"/>
  <c r="F131" i="12"/>
  <c r="E131" i="12" s="1"/>
  <c r="F130" i="12"/>
  <c r="E130" i="12" s="1"/>
  <c r="F129" i="12"/>
  <c r="E129" i="12" s="1"/>
  <c r="F128" i="12"/>
  <c r="E128" i="12" s="1"/>
  <c r="E127" i="12"/>
  <c r="F126" i="12"/>
  <c r="E126" i="12" s="1"/>
  <c r="E125" i="12"/>
  <c r="J124" i="12"/>
  <c r="I124" i="12"/>
  <c r="H124" i="12"/>
  <c r="G124" i="12"/>
  <c r="D124" i="12"/>
  <c r="F122" i="12"/>
  <c r="E122" i="12" s="1"/>
  <c r="E121" i="12"/>
  <c r="J119" i="12"/>
  <c r="I119" i="12"/>
  <c r="H119" i="12"/>
  <c r="G119" i="12"/>
  <c r="D119" i="12"/>
  <c r="E117" i="12"/>
  <c r="E116" i="12" s="1"/>
  <c r="J116" i="12"/>
  <c r="I116" i="12"/>
  <c r="H116" i="12"/>
  <c r="G116" i="12"/>
  <c r="F116" i="12"/>
  <c r="D116" i="12"/>
  <c r="E113" i="12"/>
  <c r="E112" i="12" s="1"/>
  <c r="J112" i="12"/>
  <c r="I112" i="12"/>
  <c r="H112" i="12"/>
  <c r="G112" i="12"/>
  <c r="F112" i="12"/>
  <c r="D112" i="12"/>
  <c r="G110" i="12"/>
  <c r="E110" i="12" s="1"/>
  <c r="E109" i="12"/>
  <c r="H108" i="12"/>
  <c r="E108" i="12" s="1"/>
  <c r="J107" i="12"/>
  <c r="J106" i="12" s="1"/>
  <c r="I107" i="12"/>
  <c r="F107" i="12"/>
  <c r="D107" i="12"/>
  <c r="I104" i="12"/>
  <c r="I102" i="12" s="1"/>
  <c r="I101" i="12" s="1"/>
  <c r="F104" i="12"/>
  <c r="F102" i="12" s="1"/>
  <c r="F101" i="12" s="1"/>
  <c r="H103" i="12"/>
  <c r="E103" i="12" s="1"/>
  <c r="J102" i="12"/>
  <c r="J101" i="12" s="1"/>
  <c r="G102" i="12"/>
  <c r="G101" i="12" s="1"/>
  <c r="D102" i="12"/>
  <c r="D101" i="12" s="1"/>
  <c r="E99" i="12"/>
  <c r="E98" i="12" s="1"/>
  <c r="J98" i="12"/>
  <c r="I98" i="12"/>
  <c r="H98" i="12"/>
  <c r="G98" i="12"/>
  <c r="F98" i="12"/>
  <c r="D98" i="12"/>
  <c r="H96" i="12"/>
  <c r="E96" i="12" s="1"/>
  <c r="E95" i="12" s="1"/>
  <c r="J95" i="12"/>
  <c r="I95" i="12"/>
  <c r="G95" i="12"/>
  <c r="G94" i="12" s="1"/>
  <c r="F95" i="12"/>
  <c r="F94" i="12" s="1"/>
  <c r="D95" i="12"/>
  <c r="H92" i="12"/>
  <c r="E92" i="12" s="1"/>
  <c r="E91" i="12"/>
  <c r="J90" i="12"/>
  <c r="I90" i="12"/>
  <c r="G90" i="12"/>
  <c r="F90" i="12"/>
  <c r="D90" i="12"/>
  <c r="E88" i="12"/>
  <c r="E87" i="12"/>
  <c r="J86" i="12"/>
  <c r="I86" i="12"/>
  <c r="H86" i="12"/>
  <c r="G86" i="12"/>
  <c r="G85" i="12" s="1"/>
  <c r="F86" i="12"/>
  <c r="D86" i="12"/>
  <c r="D85" i="12" s="1"/>
  <c r="J83" i="12"/>
  <c r="J82" i="12" s="1"/>
  <c r="J81" i="12" s="1"/>
  <c r="I83" i="12"/>
  <c r="I82" i="12" s="1"/>
  <c r="I81" i="12" s="1"/>
  <c r="H83" i="12"/>
  <c r="H82" i="12" s="1"/>
  <c r="H81" i="12" s="1"/>
  <c r="F83" i="12"/>
  <c r="G82" i="12"/>
  <c r="G81" i="12" s="1"/>
  <c r="D82" i="12"/>
  <c r="D81" i="12" s="1"/>
  <c r="H79" i="12"/>
  <c r="E79" i="12" s="1"/>
  <c r="E78" i="12" s="1"/>
  <c r="E77" i="12" s="1"/>
  <c r="J78" i="12"/>
  <c r="J77" i="12" s="1"/>
  <c r="I78" i="12"/>
  <c r="I77" i="12" s="1"/>
  <c r="G78" i="12"/>
  <c r="G77" i="12" s="1"/>
  <c r="F78" i="12"/>
  <c r="F77" i="12" s="1"/>
  <c r="D78" i="12"/>
  <c r="D77" i="12" s="1"/>
  <c r="H75" i="12"/>
  <c r="E75" i="12" s="1"/>
  <c r="E74" i="12" s="1"/>
  <c r="E73" i="12" s="1"/>
  <c r="J74" i="12"/>
  <c r="J73" i="12" s="1"/>
  <c r="I74" i="12"/>
  <c r="I73" i="12" s="1"/>
  <c r="G74" i="12"/>
  <c r="G73" i="12" s="1"/>
  <c r="F74" i="12"/>
  <c r="F73" i="12" s="1"/>
  <c r="D74" i="12"/>
  <c r="D73" i="12" s="1"/>
  <c r="H71" i="12"/>
  <c r="E71" i="12" s="1"/>
  <c r="E70" i="12" s="1"/>
  <c r="E69" i="12" s="1"/>
  <c r="J70" i="12"/>
  <c r="J69" i="12" s="1"/>
  <c r="I70" i="12"/>
  <c r="I69" i="12" s="1"/>
  <c r="G70" i="12"/>
  <c r="G69" i="12" s="1"/>
  <c r="F70" i="12"/>
  <c r="F69" i="12" s="1"/>
  <c r="D70" i="12"/>
  <c r="D69" i="12" s="1"/>
  <c r="F67" i="12"/>
  <c r="E67" i="12" s="1"/>
  <c r="E66" i="12" s="1"/>
  <c r="J66" i="12"/>
  <c r="I66" i="12"/>
  <c r="H66" i="12"/>
  <c r="G66" i="12"/>
  <c r="D66" i="12"/>
  <c r="F64" i="12"/>
  <c r="E64" i="12" s="1"/>
  <c r="E63" i="12" s="1"/>
  <c r="J63" i="12"/>
  <c r="I63" i="12"/>
  <c r="H63" i="12"/>
  <c r="G63" i="12"/>
  <c r="G62" i="12" s="1"/>
  <c r="D63" i="12"/>
  <c r="H60" i="12"/>
  <c r="H59" i="12" s="1"/>
  <c r="H58" i="12" s="1"/>
  <c r="F60" i="12"/>
  <c r="F59" i="12" s="1"/>
  <c r="F58" i="12" s="1"/>
  <c r="J59" i="12"/>
  <c r="J58" i="12" s="1"/>
  <c r="I59" i="12"/>
  <c r="I58" i="12" s="1"/>
  <c r="G59" i="12"/>
  <c r="G58" i="12" s="1"/>
  <c r="D59" i="12"/>
  <c r="D58" i="12" s="1"/>
  <c r="H56" i="12"/>
  <c r="E56" i="12" s="1"/>
  <c r="E55" i="12" s="1"/>
  <c r="E54" i="12" s="1"/>
  <c r="J55" i="12"/>
  <c r="J54" i="12" s="1"/>
  <c r="I55" i="12"/>
  <c r="I54" i="12" s="1"/>
  <c r="G55" i="12"/>
  <c r="G54" i="12" s="1"/>
  <c r="F55" i="12"/>
  <c r="F54" i="12" s="1"/>
  <c r="D55" i="12"/>
  <c r="D54" i="12" s="1"/>
  <c r="H52" i="12"/>
  <c r="E52" i="12" s="1"/>
  <c r="H51" i="12"/>
  <c r="E51" i="12" s="1"/>
  <c r="E50" i="12"/>
  <c r="J49" i="12"/>
  <c r="J48" i="12" s="1"/>
  <c r="I49" i="12"/>
  <c r="I48" i="12" s="1"/>
  <c r="G49" i="12"/>
  <c r="G48" i="12" s="1"/>
  <c r="F49" i="12"/>
  <c r="F48" i="12" s="1"/>
  <c r="D49" i="12"/>
  <c r="D48" i="12" s="1"/>
  <c r="H46" i="12"/>
  <c r="E46" i="12" s="1"/>
  <c r="E45" i="12" s="1"/>
  <c r="E44" i="12" s="1"/>
  <c r="J45" i="12"/>
  <c r="J44" i="12" s="1"/>
  <c r="I45" i="12"/>
  <c r="I44" i="12" s="1"/>
  <c r="G45" i="12"/>
  <c r="G44" i="12" s="1"/>
  <c r="F45" i="12"/>
  <c r="F44" i="12" s="1"/>
  <c r="D45" i="12"/>
  <c r="D44" i="12" s="1"/>
  <c r="E42" i="12"/>
  <c r="E41" i="12" s="1"/>
  <c r="J41" i="12"/>
  <c r="I41" i="12"/>
  <c r="H41" i="12"/>
  <c r="G41" i="12"/>
  <c r="F41" i="12"/>
  <c r="D41" i="12"/>
  <c r="E39" i="12"/>
  <c r="F38" i="12"/>
  <c r="E38" i="12"/>
  <c r="E37" i="12"/>
  <c r="F36" i="12"/>
  <c r="E36" i="12" s="1"/>
  <c r="J35" i="12"/>
  <c r="I35" i="12"/>
  <c r="H35" i="12"/>
  <c r="G35" i="12"/>
  <c r="D35" i="12"/>
  <c r="E32" i="12"/>
  <c r="E31" i="12" s="1"/>
  <c r="J31" i="12"/>
  <c r="I31" i="12"/>
  <c r="H31" i="12"/>
  <c r="G31" i="12"/>
  <c r="F31" i="12"/>
  <c r="D31" i="12"/>
  <c r="F29" i="12"/>
  <c r="F26" i="12" s="1"/>
  <c r="H28" i="12"/>
  <c r="E28" i="12" s="1"/>
  <c r="E27" i="12"/>
  <c r="J26" i="12"/>
  <c r="I26" i="12"/>
  <c r="G26" i="12"/>
  <c r="D26" i="12"/>
  <c r="E24" i="12"/>
  <c r="E23" i="12" s="1"/>
  <c r="J23" i="12"/>
  <c r="I23" i="12"/>
  <c r="H23" i="12"/>
  <c r="G23" i="12"/>
  <c r="F23" i="12"/>
  <c r="D23" i="12"/>
  <c r="F21" i="12"/>
  <c r="E21" i="12" s="1"/>
  <c r="E20" i="12"/>
  <c r="E19" i="12"/>
  <c r="E18" i="12"/>
  <c r="J17" i="12"/>
  <c r="I17" i="12"/>
  <c r="H17" i="12"/>
  <c r="G17" i="12"/>
  <c r="J85" i="12" l="1"/>
  <c r="F106" i="12"/>
  <c r="I62" i="12"/>
  <c r="E90" i="12"/>
  <c r="I85" i="12"/>
  <c r="J115" i="12"/>
  <c r="G16" i="12"/>
  <c r="I94" i="12"/>
  <c r="J94" i="12"/>
  <c r="D106" i="12"/>
  <c r="J62" i="12"/>
  <c r="H107" i="12"/>
  <c r="D16" i="12"/>
  <c r="I115" i="12"/>
  <c r="I167" i="12"/>
  <c r="H90" i="12"/>
  <c r="H85" i="12" s="1"/>
  <c r="H78" i="12"/>
  <c r="H77" i="12" s="1"/>
  <c r="E104" i="12"/>
  <c r="D62" i="12"/>
  <c r="H151" i="12"/>
  <c r="H150" i="12" s="1"/>
  <c r="H184" i="12"/>
  <c r="E94" i="12"/>
  <c r="H115" i="12"/>
  <c r="F17" i="12"/>
  <c r="E35" i="12"/>
  <c r="I106" i="12"/>
  <c r="F202" i="12"/>
  <c r="J16" i="12"/>
  <c r="H62" i="12"/>
  <c r="E172" i="12"/>
  <c r="H200" i="12"/>
  <c r="E86" i="12"/>
  <c r="E85" i="12" s="1"/>
  <c r="D94" i="12"/>
  <c r="D115" i="12"/>
  <c r="E148" i="12"/>
  <c r="E147" i="12" s="1"/>
  <c r="E146" i="12" s="1"/>
  <c r="E165" i="12"/>
  <c r="E163" i="12" s="1"/>
  <c r="E162" i="12" s="1"/>
  <c r="H177" i="12"/>
  <c r="E184" i="12"/>
  <c r="E49" i="12"/>
  <c r="E48" i="12" s="1"/>
  <c r="H95" i="12"/>
  <c r="H94" i="12" s="1"/>
  <c r="E107" i="12"/>
  <c r="E106" i="12" s="1"/>
  <c r="D167" i="12"/>
  <c r="E189" i="12"/>
  <c r="E17" i="12"/>
  <c r="E62" i="12"/>
  <c r="E83" i="12"/>
  <c r="E82" i="12" s="1"/>
  <c r="E81" i="12" s="1"/>
  <c r="H102" i="12"/>
  <c r="H101" i="12" s="1"/>
  <c r="H159" i="12"/>
  <c r="H158" i="12" s="1"/>
  <c r="E202" i="12"/>
  <c r="F167" i="12"/>
  <c r="E29" i="12"/>
  <c r="E26" i="12" s="1"/>
  <c r="H55" i="12"/>
  <c r="H54" i="12" s="1"/>
  <c r="E119" i="12"/>
  <c r="J163" i="12"/>
  <c r="J162" i="12" s="1"/>
  <c r="G167" i="12"/>
  <c r="H193" i="12"/>
  <c r="G200" i="12"/>
  <c r="G107" i="12"/>
  <c r="G106" i="12" s="1"/>
  <c r="F85" i="12"/>
  <c r="H45" i="12"/>
  <c r="H44" i="12" s="1"/>
  <c r="I16" i="12"/>
  <c r="I14" i="12" s="1"/>
  <c r="H106" i="12"/>
  <c r="G115" i="12"/>
  <c r="J167" i="12"/>
  <c r="J200" i="12"/>
  <c r="E205" i="12"/>
  <c r="H163" i="12"/>
  <c r="H162" i="12" s="1"/>
  <c r="E168" i="12"/>
  <c r="D221" i="12"/>
  <c r="D14" i="12" s="1"/>
  <c r="H155" i="12"/>
  <c r="H154" i="12" s="1"/>
  <c r="E177" i="12"/>
  <c r="E124" i="12"/>
  <c r="E102" i="12"/>
  <c r="E101" i="12" s="1"/>
  <c r="E138" i="12"/>
  <c r="H74" i="12"/>
  <c r="H73" i="12" s="1"/>
  <c r="F35" i="12"/>
  <c r="E60" i="12"/>
  <c r="E59" i="12" s="1"/>
  <c r="E58" i="12" s="1"/>
  <c r="F63" i="12"/>
  <c r="F119" i="12"/>
  <c r="H196" i="12"/>
  <c r="H70" i="12"/>
  <c r="H69" i="12" s="1"/>
  <c r="F66" i="12"/>
  <c r="F82" i="12"/>
  <c r="F81" i="12" s="1"/>
  <c r="F138" i="12"/>
  <c r="H168" i="12"/>
  <c r="H167" i="12" s="1"/>
  <c r="F205" i="12"/>
  <c r="F200" i="12" s="1"/>
  <c r="H26" i="12"/>
  <c r="H16" i="12" s="1"/>
  <c r="H49" i="12"/>
  <c r="H48" i="12" s="1"/>
  <c r="F124" i="12"/>
  <c r="H14" i="12" l="1"/>
  <c r="F115" i="12"/>
  <c r="G14" i="12"/>
  <c r="J14" i="12"/>
  <c r="F16" i="12"/>
  <c r="E167" i="12"/>
  <c r="E16" i="12"/>
  <c r="E200" i="12"/>
  <c r="E115" i="12"/>
  <c r="F62" i="12"/>
  <c r="F14" i="12" l="1"/>
  <c r="E14" i="12"/>
  <c r="E135" i="17"/>
  <c r="E134" i="17"/>
  <c r="E133" i="17" s="1"/>
  <c r="J133" i="17"/>
  <c r="I133" i="17"/>
  <c r="H133" i="17"/>
  <c r="G133" i="17"/>
  <c r="F133" i="17"/>
  <c r="D133" i="17"/>
  <c r="E131" i="17"/>
  <c r="E130" i="17"/>
  <c r="J129" i="17"/>
  <c r="I129" i="17"/>
  <c r="H129" i="17"/>
  <c r="G129" i="17"/>
  <c r="F129" i="17"/>
  <c r="D129" i="17"/>
  <c r="E127" i="17"/>
  <c r="E126" i="17"/>
  <c r="E125" i="17"/>
  <c r="E124" i="17"/>
  <c r="J123" i="17"/>
  <c r="I123" i="17"/>
  <c r="H123" i="17"/>
  <c r="G123" i="17"/>
  <c r="F123" i="17"/>
  <c r="D123" i="17"/>
  <c r="E121" i="17"/>
  <c r="E120" i="17"/>
  <c r="E119" i="17"/>
  <c r="E118" i="17"/>
  <c r="E117" i="17"/>
  <c r="E116" i="17"/>
  <c r="E115" i="17"/>
  <c r="J114" i="17"/>
  <c r="I114" i="17"/>
  <c r="H114" i="17"/>
  <c r="G114" i="17"/>
  <c r="F114" i="17"/>
  <c r="D114" i="17"/>
  <c r="E112" i="17"/>
  <c r="E111" i="17" s="1"/>
  <c r="J111" i="17"/>
  <c r="I111" i="17"/>
  <c r="H111" i="17"/>
  <c r="G111" i="17"/>
  <c r="F111" i="17"/>
  <c r="D111" i="17"/>
  <c r="E109" i="17"/>
  <c r="E108" i="17"/>
  <c r="J107" i="17"/>
  <c r="I107" i="17"/>
  <c r="H107" i="17"/>
  <c r="G107" i="17"/>
  <c r="F107" i="17"/>
  <c r="D107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J93" i="17"/>
  <c r="I93" i="17"/>
  <c r="H93" i="17"/>
  <c r="G93" i="17"/>
  <c r="F93" i="17"/>
  <c r="D93" i="17"/>
  <c r="E91" i="17"/>
  <c r="E90" i="17"/>
  <c r="E89" i="17"/>
  <c r="E88" i="17"/>
  <c r="E87" i="17"/>
  <c r="E86" i="17"/>
  <c r="J85" i="17"/>
  <c r="I85" i="17"/>
  <c r="H85" i="17"/>
  <c r="G85" i="17"/>
  <c r="F85" i="17"/>
  <c r="D85" i="17"/>
  <c r="E83" i="17"/>
  <c r="E82" i="17"/>
  <c r="E81" i="17"/>
  <c r="J80" i="17"/>
  <c r="I80" i="17"/>
  <c r="H80" i="17"/>
  <c r="G80" i="17"/>
  <c r="F80" i="17"/>
  <c r="D80" i="17"/>
  <c r="E78" i="17"/>
  <c r="E77" i="17"/>
  <c r="J76" i="17"/>
  <c r="I76" i="17"/>
  <c r="H76" i="17"/>
  <c r="G76" i="17"/>
  <c r="F76" i="17"/>
  <c r="D76" i="17"/>
  <c r="E74" i="17"/>
  <c r="E73" i="17" s="1"/>
  <c r="J73" i="17"/>
  <c r="I73" i="17"/>
  <c r="H73" i="17"/>
  <c r="G73" i="17"/>
  <c r="F73" i="17"/>
  <c r="D73" i="17"/>
  <c r="E71" i="17"/>
  <c r="E70" i="17"/>
  <c r="E69" i="17"/>
  <c r="E68" i="17"/>
  <c r="J67" i="17"/>
  <c r="I67" i="17"/>
  <c r="H67" i="17"/>
  <c r="G67" i="17"/>
  <c r="F67" i="17"/>
  <c r="D67" i="17"/>
  <c r="E65" i="17"/>
  <c r="E64" i="17"/>
  <c r="J63" i="17"/>
  <c r="I63" i="17"/>
  <c r="H63" i="17"/>
  <c r="G63" i="17"/>
  <c r="F63" i="17"/>
  <c r="D63" i="17"/>
  <c r="E60" i="17"/>
  <c r="E59" i="17"/>
  <c r="E58" i="17"/>
  <c r="E57" i="17"/>
  <c r="J56" i="17"/>
  <c r="I56" i="17"/>
  <c r="H56" i="17"/>
  <c r="G56" i="17"/>
  <c r="F56" i="17"/>
  <c r="D56" i="17"/>
  <c r="E54" i="17"/>
  <c r="E53" i="17"/>
  <c r="E52" i="17"/>
  <c r="E50" i="17"/>
  <c r="J49" i="17"/>
  <c r="I49" i="17"/>
  <c r="H49" i="17"/>
  <c r="G49" i="17"/>
  <c r="F49" i="17"/>
  <c r="D49" i="17"/>
  <c r="E47" i="17"/>
  <c r="E46" i="17" s="1"/>
  <c r="J46" i="17"/>
  <c r="I46" i="17"/>
  <c r="H46" i="17"/>
  <c r="G46" i="17"/>
  <c r="F46" i="17"/>
  <c r="D46" i="17"/>
  <c r="E44" i="17"/>
  <c r="E43" i="17" s="1"/>
  <c r="J43" i="17"/>
  <c r="I43" i="17"/>
  <c r="H43" i="17"/>
  <c r="G43" i="17"/>
  <c r="F43" i="17"/>
  <c r="D43" i="17"/>
  <c r="E41" i="17"/>
  <c r="E40" i="17"/>
  <c r="E39" i="17"/>
  <c r="E38" i="17"/>
  <c r="J37" i="17"/>
  <c r="I37" i="17"/>
  <c r="H37" i="17"/>
  <c r="G37" i="17"/>
  <c r="F37" i="17"/>
  <c r="D37" i="17"/>
  <c r="E35" i="17"/>
  <c r="E34" i="17" s="1"/>
  <c r="J34" i="17"/>
  <c r="I34" i="17"/>
  <c r="H34" i="17"/>
  <c r="G34" i="17"/>
  <c r="F34" i="17"/>
  <c r="D34" i="17"/>
  <c r="E32" i="17"/>
  <c r="E31" i="17"/>
  <c r="J30" i="17"/>
  <c r="I30" i="17"/>
  <c r="H30" i="17"/>
  <c r="G30" i="17"/>
  <c r="F30" i="17"/>
  <c r="D30" i="17"/>
  <c r="E28" i="17"/>
  <c r="E26" i="17"/>
  <c r="E25" i="17"/>
  <c r="E24" i="17"/>
  <c r="E23" i="17"/>
  <c r="E22" i="17"/>
  <c r="E21" i="17"/>
  <c r="E20" i="17"/>
  <c r="E19" i="17"/>
  <c r="J18" i="17"/>
  <c r="I18" i="17"/>
  <c r="H18" i="17"/>
  <c r="G18" i="17"/>
  <c r="G16" i="17" s="1"/>
  <c r="F18" i="17"/>
  <c r="D18" i="17"/>
  <c r="E107" i="17" l="1"/>
  <c r="D16" i="17"/>
  <c r="E63" i="17"/>
  <c r="E129" i="17"/>
  <c r="E123" i="17"/>
  <c r="F16" i="17"/>
  <c r="J16" i="17"/>
  <c r="E114" i="17"/>
  <c r="E93" i="17"/>
  <c r="E85" i="17"/>
  <c r="E80" i="17"/>
  <c r="E76" i="17"/>
  <c r="E67" i="17"/>
  <c r="E56" i="17"/>
  <c r="E49" i="17"/>
  <c r="E37" i="17"/>
  <c r="E30" i="17"/>
  <c r="I16" i="17"/>
  <c r="E18" i="17"/>
  <c r="H16" i="17"/>
  <c r="E16" i="17" l="1"/>
  <c r="D19" i="10"/>
  <c r="D20" i="10"/>
  <c r="D21" i="10"/>
  <c r="D22" i="10"/>
  <c r="E33" i="15"/>
  <c r="E46" i="15"/>
  <c r="E16" i="13" l="1"/>
  <c r="E44" i="15" l="1"/>
  <c r="E42" i="15" s="1"/>
  <c r="E40" i="15" s="1"/>
  <c r="E31" i="15" l="1"/>
  <c r="E24" i="15" l="1"/>
  <c r="E22" i="15" s="1"/>
  <c r="E20" i="15" s="1"/>
  <c r="E18" i="15" l="1"/>
  <c r="E16" i="15" s="1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I17" i="10"/>
  <c r="H17" i="10"/>
  <c r="G17" i="10"/>
  <c r="F17" i="10"/>
  <c r="E17" i="10"/>
  <c r="C17" i="10"/>
  <c r="D17" i="10" l="1"/>
  <c r="E230" i="4" l="1"/>
  <c r="E229" i="4" s="1"/>
  <c r="D229" i="4"/>
  <c r="D225" i="4" s="1"/>
  <c r="E227" i="4"/>
  <c r="E226" i="4" s="1"/>
  <c r="F226" i="4"/>
  <c r="F225" i="4" s="1"/>
  <c r="L225" i="4"/>
  <c r="J225" i="4"/>
  <c r="I225" i="4"/>
  <c r="H225" i="4"/>
  <c r="G225" i="4"/>
  <c r="E223" i="4"/>
  <c r="E222" i="4" s="1"/>
  <c r="G222" i="4"/>
  <c r="E220" i="4"/>
  <c r="E219" i="4" s="1"/>
  <c r="G219" i="4"/>
  <c r="E217" i="4"/>
  <c r="E216" i="4" s="1"/>
  <c r="H216" i="4"/>
  <c r="H204" i="4" s="1"/>
  <c r="E214" i="4"/>
  <c r="E213" i="4" s="1"/>
  <c r="L213" i="4"/>
  <c r="F213" i="4"/>
  <c r="F211" i="4"/>
  <c r="E211" i="4" s="1"/>
  <c r="E210" i="4"/>
  <c r="L209" i="4"/>
  <c r="L204" i="4" s="1"/>
  <c r="E207" i="4"/>
  <c r="E206" i="4" s="1"/>
  <c r="F206" i="4"/>
  <c r="K204" i="4"/>
  <c r="J204" i="4"/>
  <c r="I204" i="4"/>
  <c r="D204" i="4"/>
  <c r="D201" i="4"/>
  <c r="D198" i="4"/>
  <c r="E196" i="4"/>
  <c r="L195" i="4"/>
  <c r="K195" i="4"/>
  <c r="K167" i="4" s="1"/>
  <c r="J195" i="4"/>
  <c r="I195" i="4"/>
  <c r="H195" i="4"/>
  <c r="G195" i="4"/>
  <c r="F195" i="4"/>
  <c r="F167" i="4" s="1"/>
  <c r="E195" i="4"/>
  <c r="D195" i="4"/>
  <c r="D192" i="4"/>
  <c r="E189" i="4"/>
  <c r="E188" i="4" s="1"/>
  <c r="L188" i="4"/>
  <c r="H188" i="4"/>
  <c r="D188" i="4"/>
  <c r="E186" i="4"/>
  <c r="H185" i="4"/>
  <c r="E185" i="4" s="1"/>
  <c r="E184" i="4"/>
  <c r="E176" i="4"/>
  <c r="L175" i="4"/>
  <c r="J175" i="4"/>
  <c r="I175" i="4"/>
  <c r="G175" i="4"/>
  <c r="D175" i="4"/>
  <c r="D171" i="4"/>
  <c r="E169" i="4"/>
  <c r="E168" i="4" s="1"/>
  <c r="H168" i="4"/>
  <c r="G168" i="4"/>
  <c r="D168" i="4"/>
  <c r="E165" i="4"/>
  <c r="E164" i="4"/>
  <c r="L163" i="4"/>
  <c r="L162" i="4" s="1"/>
  <c r="I163" i="4"/>
  <c r="I162" i="4" s="1"/>
  <c r="H163" i="4"/>
  <c r="H162" i="4" s="1"/>
  <c r="G163" i="4"/>
  <c r="G162" i="4" s="1"/>
  <c r="F163" i="4"/>
  <c r="J162" i="4"/>
  <c r="F162" i="4"/>
  <c r="D162" i="4"/>
  <c r="E160" i="4"/>
  <c r="E159" i="4" s="1"/>
  <c r="L159" i="4"/>
  <c r="L158" i="4" s="1"/>
  <c r="I159" i="4"/>
  <c r="I158" i="4" s="1"/>
  <c r="H159" i="4"/>
  <c r="H158" i="4" s="1"/>
  <c r="G159" i="4"/>
  <c r="G158" i="4" s="1"/>
  <c r="D159" i="4"/>
  <c r="D158" i="4" s="1"/>
  <c r="J158" i="4"/>
  <c r="F158" i="4"/>
  <c r="E156" i="4"/>
  <c r="E155" i="4" s="1"/>
  <c r="H155" i="4"/>
  <c r="H154" i="4" s="1"/>
  <c r="G155" i="4"/>
  <c r="G154" i="4" s="1"/>
  <c r="D155" i="4"/>
  <c r="D154" i="4" s="1"/>
  <c r="J154" i="4"/>
  <c r="I154" i="4"/>
  <c r="F154" i="4"/>
  <c r="E152" i="4"/>
  <c r="E151" i="4" s="1"/>
  <c r="L151" i="4"/>
  <c r="L150" i="4" s="1"/>
  <c r="H151" i="4"/>
  <c r="H150" i="4" s="1"/>
  <c r="G151" i="4"/>
  <c r="G150" i="4" s="1"/>
  <c r="D151" i="4"/>
  <c r="D150" i="4" s="1"/>
  <c r="J150" i="4"/>
  <c r="I150" i="4"/>
  <c r="F150" i="4"/>
  <c r="E148" i="4"/>
  <c r="E147" i="4" s="1"/>
  <c r="E146" i="4" s="1"/>
  <c r="H147" i="4"/>
  <c r="H146" i="4" s="1"/>
  <c r="G147" i="4"/>
  <c r="G146" i="4" s="1"/>
  <c r="F147" i="4"/>
  <c r="F146" i="4" s="1"/>
  <c r="D147" i="4"/>
  <c r="D146" i="4" s="1"/>
  <c r="L146" i="4"/>
  <c r="K146" i="4"/>
  <c r="J146" i="4"/>
  <c r="I146" i="4"/>
  <c r="E143" i="4"/>
  <c r="E142" i="4" s="1"/>
  <c r="H142" i="4"/>
  <c r="H138" i="4" s="1"/>
  <c r="G142" i="4"/>
  <c r="G138" i="4" s="1"/>
  <c r="F142" i="4"/>
  <c r="E140" i="4"/>
  <c r="E139" i="4" s="1"/>
  <c r="F139" i="4"/>
  <c r="L138" i="4"/>
  <c r="K138" i="4"/>
  <c r="J138" i="4"/>
  <c r="I138" i="4"/>
  <c r="D138" i="4"/>
  <c r="E135" i="4"/>
  <c r="E134" i="4"/>
  <c r="E133" i="4"/>
  <c r="E132" i="4"/>
  <c r="E131" i="4"/>
  <c r="L130" i="4"/>
  <c r="K130" i="4"/>
  <c r="K113" i="4" s="1"/>
  <c r="J130" i="4"/>
  <c r="J113" i="4" s="1"/>
  <c r="I130" i="4"/>
  <c r="I113" i="4" s="1"/>
  <c r="H130" i="4"/>
  <c r="G130" i="4"/>
  <c r="G113" i="4" s="1"/>
  <c r="F130" i="4"/>
  <c r="D130" i="4"/>
  <c r="E128" i="4"/>
  <c r="E127" i="4"/>
  <c r="E126" i="4"/>
  <c r="E125" i="4"/>
  <c r="E124" i="4"/>
  <c r="E123" i="4"/>
  <c r="E122" i="4"/>
  <c r="E121" i="4"/>
  <c r="E120" i="4"/>
  <c r="E119" i="4"/>
  <c r="E118" i="4"/>
  <c r="L117" i="4"/>
  <c r="H117" i="4"/>
  <c r="H113" i="4" s="1"/>
  <c r="F117" i="4"/>
  <c r="D117" i="4"/>
  <c r="E115" i="4"/>
  <c r="E114" i="4" s="1"/>
  <c r="F114" i="4"/>
  <c r="E111" i="4"/>
  <c r="E110" i="4" s="1"/>
  <c r="F110" i="4"/>
  <c r="F104" i="4" s="1"/>
  <c r="E108" i="4"/>
  <c r="E107" i="4"/>
  <c r="E106" i="4"/>
  <c r="L105" i="4"/>
  <c r="L104" i="4" s="1"/>
  <c r="K105" i="4"/>
  <c r="K104" i="4" s="1"/>
  <c r="I105" i="4"/>
  <c r="I104" i="4" s="1"/>
  <c r="H105" i="4"/>
  <c r="H104" i="4" s="1"/>
  <c r="G105" i="4"/>
  <c r="G104" i="4" s="1"/>
  <c r="D105" i="4"/>
  <c r="D104" i="4" s="1"/>
  <c r="J104" i="4"/>
  <c r="E101" i="4"/>
  <c r="E100" i="4"/>
  <c r="I99" i="4"/>
  <c r="I98" i="4" s="1"/>
  <c r="H99" i="4"/>
  <c r="H98" i="4" s="1"/>
  <c r="G99" i="4"/>
  <c r="G98" i="4" s="1"/>
  <c r="F99" i="4"/>
  <c r="F98" i="4" s="1"/>
  <c r="D99" i="4"/>
  <c r="D98" i="4" s="1"/>
  <c r="L98" i="4"/>
  <c r="J98" i="4"/>
  <c r="E96" i="4"/>
  <c r="E95" i="4" s="1"/>
  <c r="H95" i="4"/>
  <c r="F95" i="4"/>
  <c r="E93" i="4"/>
  <c r="E92" i="4"/>
  <c r="E91" i="4"/>
  <c r="H90" i="4"/>
  <c r="F90" i="4"/>
  <c r="E88" i="4"/>
  <c r="E87" i="4" s="1"/>
  <c r="H87" i="4"/>
  <c r="G87" i="4"/>
  <c r="G82" i="4" s="1"/>
  <c r="E85" i="4"/>
  <c r="E84" i="4"/>
  <c r="H83" i="4"/>
  <c r="F83" i="4"/>
  <c r="L82" i="4"/>
  <c r="J82" i="4"/>
  <c r="I82" i="4"/>
  <c r="D82" i="4"/>
  <c r="E80" i="4"/>
  <c r="E79" i="4" s="1"/>
  <c r="I79" i="4"/>
  <c r="I78" i="4" s="1"/>
  <c r="H79" i="4"/>
  <c r="H78" i="4" s="1"/>
  <c r="G79" i="4"/>
  <c r="F79" i="4"/>
  <c r="F78" i="4" s="1"/>
  <c r="D79" i="4"/>
  <c r="D78" i="4" s="1"/>
  <c r="J78" i="4"/>
  <c r="G78" i="4"/>
  <c r="E76" i="4"/>
  <c r="E75" i="4" s="1"/>
  <c r="H75" i="4"/>
  <c r="H74" i="4" s="1"/>
  <c r="G75" i="4"/>
  <c r="G74" i="4" s="1"/>
  <c r="D75" i="4"/>
  <c r="D74" i="4" s="1"/>
  <c r="J74" i="4"/>
  <c r="I74" i="4"/>
  <c r="F74" i="4"/>
  <c r="E72" i="4"/>
  <c r="E71" i="4" s="1"/>
  <c r="L71" i="4"/>
  <c r="L70" i="4" s="1"/>
  <c r="I71" i="4"/>
  <c r="I70" i="4" s="1"/>
  <c r="H71" i="4"/>
  <c r="H70" i="4" s="1"/>
  <c r="G71" i="4"/>
  <c r="G70" i="4" s="1"/>
  <c r="D71" i="4"/>
  <c r="D70" i="4" s="1"/>
  <c r="J70" i="4"/>
  <c r="F70" i="4"/>
  <c r="E68" i="4"/>
  <c r="E67" i="4" s="1"/>
  <c r="J67" i="4"/>
  <c r="J66" i="4" s="1"/>
  <c r="I67" i="4"/>
  <c r="I66" i="4" s="1"/>
  <c r="H67" i="4"/>
  <c r="H66" i="4" s="1"/>
  <c r="G67" i="4"/>
  <c r="G66" i="4" s="1"/>
  <c r="F66" i="4"/>
  <c r="D66" i="4"/>
  <c r="E64" i="4"/>
  <c r="I63" i="4"/>
  <c r="H63" i="4"/>
  <c r="F63" i="4"/>
  <c r="E63" i="4"/>
  <c r="D63" i="4"/>
  <c r="D59" i="4" s="1"/>
  <c r="E61" i="4"/>
  <c r="E60" i="4" s="1"/>
  <c r="F60" i="4"/>
  <c r="J59" i="4"/>
  <c r="I59" i="4"/>
  <c r="H59" i="4"/>
  <c r="G59" i="4"/>
  <c r="E57" i="4"/>
  <c r="E56" i="4" s="1"/>
  <c r="H56" i="4"/>
  <c r="H55" i="4" s="1"/>
  <c r="F56" i="4"/>
  <c r="F55" i="4" s="1"/>
  <c r="D56" i="4"/>
  <c r="D55" i="4" s="1"/>
  <c r="J55" i="4"/>
  <c r="I55" i="4"/>
  <c r="G55" i="4"/>
  <c r="E53" i="4"/>
  <c r="E52" i="4" s="1"/>
  <c r="I52" i="4"/>
  <c r="I51" i="4" s="1"/>
  <c r="H52" i="4"/>
  <c r="H51" i="4" s="1"/>
  <c r="G52" i="4"/>
  <c r="G51" i="4" s="1"/>
  <c r="D52" i="4"/>
  <c r="D51" i="4" s="1"/>
  <c r="J51" i="4"/>
  <c r="F51" i="4"/>
  <c r="E49" i="4"/>
  <c r="E48" i="4"/>
  <c r="E47" i="4"/>
  <c r="H46" i="4"/>
  <c r="H45" i="4" s="1"/>
  <c r="G46" i="4"/>
  <c r="G45" i="4" s="1"/>
  <c r="D46" i="4"/>
  <c r="D45" i="4" s="1"/>
  <c r="L45" i="4"/>
  <c r="J45" i="4"/>
  <c r="I45" i="4"/>
  <c r="F45" i="4"/>
  <c r="E43" i="4"/>
  <c r="E42" i="4" s="1"/>
  <c r="I42" i="4"/>
  <c r="I41" i="4" s="1"/>
  <c r="H42" i="4"/>
  <c r="H41" i="4" s="1"/>
  <c r="G42" i="4"/>
  <c r="G41" i="4" s="1"/>
  <c r="D42" i="4"/>
  <c r="D41" i="4" s="1"/>
  <c r="L41" i="4"/>
  <c r="J41" i="4"/>
  <c r="F41" i="4"/>
  <c r="E39" i="4"/>
  <c r="H38" i="4"/>
  <c r="E38" i="4" s="1"/>
  <c r="J37" i="4"/>
  <c r="I37" i="4"/>
  <c r="G37" i="4"/>
  <c r="F37" i="4"/>
  <c r="D37" i="4"/>
  <c r="E35" i="4"/>
  <c r="F34" i="4"/>
  <c r="E34" i="4" s="1"/>
  <c r="E32" i="4"/>
  <c r="E31" i="4"/>
  <c r="E30" i="4"/>
  <c r="H29" i="4"/>
  <c r="F29" i="4"/>
  <c r="D29" i="4"/>
  <c r="E27" i="4"/>
  <c r="E26" i="4"/>
  <c r="F25" i="4"/>
  <c r="E25" i="4" s="1"/>
  <c r="D25" i="4"/>
  <c r="E23" i="4"/>
  <c r="E22" i="4"/>
  <c r="E21" i="4"/>
  <c r="L20" i="4"/>
  <c r="L10" i="4" s="1"/>
  <c r="I20" i="4"/>
  <c r="H20" i="4"/>
  <c r="F20" i="4"/>
  <c r="D20" i="4"/>
  <c r="E18" i="4"/>
  <c r="J17" i="4"/>
  <c r="E17" i="4" s="1"/>
  <c r="E15" i="4"/>
  <c r="E14" i="4"/>
  <c r="E13" i="4"/>
  <c r="E12" i="4"/>
  <c r="J11" i="4"/>
  <c r="I11" i="4"/>
  <c r="H11" i="4"/>
  <c r="G11" i="4"/>
  <c r="G10" i="4" s="1"/>
  <c r="F11" i="4"/>
  <c r="D11" i="4"/>
  <c r="E233" i="3"/>
  <c r="E232" i="3" s="1"/>
  <c r="D232" i="3"/>
  <c r="E230" i="3"/>
  <c r="E229" i="3" s="1"/>
  <c r="F229" i="3"/>
  <c r="F228" i="3" s="1"/>
  <c r="L228" i="3"/>
  <c r="J228" i="3"/>
  <c r="I228" i="3"/>
  <c r="H228" i="3"/>
  <c r="G228" i="3"/>
  <c r="D228" i="3"/>
  <c r="E226" i="3"/>
  <c r="E225" i="3" s="1"/>
  <c r="G225" i="3"/>
  <c r="E223" i="3"/>
  <c r="E222" i="3" s="1"/>
  <c r="G222" i="3"/>
  <c r="E220" i="3"/>
  <c r="E219" i="3" s="1"/>
  <c r="H219" i="3"/>
  <c r="H207" i="3" s="1"/>
  <c r="E217" i="3"/>
  <c r="E216" i="3" s="1"/>
  <c r="L216" i="3"/>
  <c r="F216" i="3"/>
  <c r="F214" i="3"/>
  <c r="E214" i="3" s="1"/>
  <c r="E213" i="3"/>
  <c r="L212" i="3"/>
  <c r="E210" i="3"/>
  <c r="E209" i="3" s="1"/>
  <c r="F209" i="3"/>
  <c r="K207" i="3"/>
  <c r="J207" i="3"/>
  <c r="I207" i="3"/>
  <c r="D207" i="3"/>
  <c r="D204" i="3"/>
  <c r="D201" i="3"/>
  <c r="E199" i="3"/>
  <c r="E198" i="3" s="1"/>
  <c r="L198" i="3"/>
  <c r="K198" i="3"/>
  <c r="K167" i="3" s="1"/>
  <c r="J198" i="3"/>
  <c r="I198" i="3"/>
  <c r="H198" i="3"/>
  <c r="G198" i="3"/>
  <c r="F198" i="3"/>
  <c r="D198" i="3"/>
  <c r="E196" i="3"/>
  <c r="H195" i="3"/>
  <c r="G195" i="3"/>
  <c r="F195" i="3"/>
  <c r="E195" i="3"/>
  <c r="D195" i="3"/>
  <c r="D192" i="3"/>
  <c r="E189" i="3"/>
  <c r="E188" i="3" s="1"/>
  <c r="L188" i="3"/>
  <c r="H188" i="3"/>
  <c r="D188" i="3"/>
  <c r="E186" i="3"/>
  <c r="H185" i="3"/>
  <c r="E185" i="3" s="1"/>
  <c r="E184" i="3"/>
  <c r="E176" i="3"/>
  <c r="L175" i="3"/>
  <c r="J175" i="3"/>
  <c r="I175" i="3"/>
  <c r="G175" i="3"/>
  <c r="D175" i="3"/>
  <c r="D171" i="3"/>
  <c r="E169" i="3"/>
  <c r="E168" i="3" s="1"/>
  <c r="H168" i="3"/>
  <c r="G168" i="3"/>
  <c r="D168" i="3"/>
  <c r="E165" i="3"/>
  <c r="E164" i="3"/>
  <c r="L163" i="3"/>
  <c r="I163" i="3"/>
  <c r="I162" i="3" s="1"/>
  <c r="H163" i="3"/>
  <c r="H162" i="3" s="1"/>
  <c r="G163" i="3"/>
  <c r="G162" i="3" s="1"/>
  <c r="F163" i="3"/>
  <c r="F162" i="3" s="1"/>
  <c r="L162" i="3"/>
  <c r="J162" i="3"/>
  <c r="D162" i="3"/>
  <c r="E160" i="3"/>
  <c r="E159" i="3" s="1"/>
  <c r="L159" i="3"/>
  <c r="L158" i="3" s="1"/>
  <c r="I159" i="3"/>
  <c r="I158" i="3" s="1"/>
  <c r="H159" i="3"/>
  <c r="H158" i="3" s="1"/>
  <c r="G159" i="3"/>
  <c r="G158" i="3" s="1"/>
  <c r="D159" i="3"/>
  <c r="D158" i="3" s="1"/>
  <c r="J158" i="3"/>
  <c r="F158" i="3"/>
  <c r="E156" i="3"/>
  <c r="E155" i="3" s="1"/>
  <c r="H155" i="3"/>
  <c r="H154" i="3" s="1"/>
  <c r="G155" i="3"/>
  <c r="G154" i="3" s="1"/>
  <c r="D155" i="3"/>
  <c r="D154" i="3" s="1"/>
  <c r="J154" i="3"/>
  <c r="I154" i="3"/>
  <c r="F154" i="3"/>
  <c r="E152" i="3"/>
  <c r="E151" i="3" s="1"/>
  <c r="L151" i="3"/>
  <c r="L150" i="3" s="1"/>
  <c r="H151" i="3"/>
  <c r="H150" i="3" s="1"/>
  <c r="G151" i="3"/>
  <c r="D151" i="3"/>
  <c r="D150" i="3" s="1"/>
  <c r="J150" i="3"/>
  <c r="I150" i="3"/>
  <c r="G150" i="3"/>
  <c r="F150" i="3"/>
  <c r="E148" i="3"/>
  <c r="E147" i="3" s="1"/>
  <c r="E146" i="3" s="1"/>
  <c r="H147" i="3"/>
  <c r="H146" i="3" s="1"/>
  <c r="G147" i="3"/>
  <c r="G146" i="3" s="1"/>
  <c r="F147" i="3"/>
  <c r="F146" i="3" s="1"/>
  <c r="D147" i="3"/>
  <c r="D146" i="3" s="1"/>
  <c r="L146" i="3"/>
  <c r="K146" i="3"/>
  <c r="J146" i="3"/>
  <c r="I146" i="3"/>
  <c r="E143" i="3"/>
  <c r="E142" i="3" s="1"/>
  <c r="H142" i="3"/>
  <c r="G142" i="3"/>
  <c r="G138" i="3" s="1"/>
  <c r="F142" i="3"/>
  <c r="E140" i="3"/>
  <c r="E139" i="3" s="1"/>
  <c r="F139" i="3"/>
  <c r="L138" i="3"/>
  <c r="K138" i="3"/>
  <c r="J138" i="3"/>
  <c r="I138" i="3"/>
  <c r="H138" i="3"/>
  <c r="D138" i="3"/>
  <c r="E135" i="3"/>
  <c r="E134" i="3"/>
  <c r="E133" i="3"/>
  <c r="E132" i="3"/>
  <c r="E131" i="3"/>
  <c r="L130" i="3"/>
  <c r="K130" i="3"/>
  <c r="J130" i="3"/>
  <c r="J113" i="3" s="1"/>
  <c r="I130" i="3"/>
  <c r="I113" i="3" s="1"/>
  <c r="H130" i="3"/>
  <c r="G130" i="3"/>
  <c r="G113" i="3" s="1"/>
  <c r="F130" i="3"/>
  <c r="D130" i="3"/>
  <c r="E128" i="3"/>
  <c r="E127" i="3"/>
  <c r="E126" i="3"/>
  <c r="E125" i="3"/>
  <c r="E124" i="3"/>
  <c r="E123" i="3"/>
  <c r="E122" i="3"/>
  <c r="E121" i="3"/>
  <c r="E120" i="3"/>
  <c r="E119" i="3"/>
  <c r="E118" i="3"/>
  <c r="L117" i="3"/>
  <c r="H117" i="3"/>
  <c r="H113" i="3" s="1"/>
  <c r="F117" i="3"/>
  <c r="D117" i="3"/>
  <c r="E115" i="3"/>
  <c r="E114" i="3" s="1"/>
  <c r="F114" i="3"/>
  <c r="K113" i="3"/>
  <c r="E111" i="3"/>
  <c r="E110" i="3" s="1"/>
  <c r="F110" i="3"/>
  <c r="F104" i="3" s="1"/>
  <c r="E108" i="3"/>
  <c r="E107" i="3"/>
  <c r="E106" i="3"/>
  <c r="L105" i="3"/>
  <c r="L104" i="3" s="1"/>
  <c r="K105" i="3"/>
  <c r="K104" i="3" s="1"/>
  <c r="I105" i="3"/>
  <c r="I104" i="3" s="1"/>
  <c r="H105" i="3"/>
  <c r="H104" i="3" s="1"/>
  <c r="G105" i="3"/>
  <c r="G104" i="3" s="1"/>
  <c r="D105" i="3"/>
  <c r="D104" i="3" s="1"/>
  <c r="J104" i="3"/>
  <c r="E101" i="3"/>
  <c r="E100" i="3"/>
  <c r="I99" i="3"/>
  <c r="I98" i="3" s="1"/>
  <c r="H99" i="3"/>
  <c r="H98" i="3" s="1"/>
  <c r="G99" i="3"/>
  <c r="F99" i="3"/>
  <c r="F98" i="3" s="1"/>
  <c r="D99" i="3"/>
  <c r="D98" i="3" s="1"/>
  <c r="L98" i="3"/>
  <c r="J98" i="3"/>
  <c r="G98" i="3"/>
  <c r="E96" i="3"/>
  <c r="E95" i="3" s="1"/>
  <c r="H95" i="3"/>
  <c r="F95" i="3"/>
  <c r="E93" i="3"/>
  <c r="E92" i="3"/>
  <c r="E91" i="3"/>
  <c r="H90" i="3"/>
  <c r="F90" i="3"/>
  <c r="E88" i="3"/>
  <c r="E87" i="3" s="1"/>
  <c r="H87" i="3"/>
  <c r="G87" i="3"/>
  <c r="G82" i="3" s="1"/>
  <c r="E85" i="3"/>
  <c r="E84" i="3"/>
  <c r="H83" i="3"/>
  <c r="F83" i="3"/>
  <c r="L82" i="3"/>
  <c r="J82" i="3"/>
  <c r="I82" i="3"/>
  <c r="D82" i="3"/>
  <c r="E80" i="3"/>
  <c r="E79" i="3" s="1"/>
  <c r="I79" i="3"/>
  <c r="I78" i="3" s="1"/>
  <c r="H79" i="3"/>
  <c r="H78" i="3" s="1"/>
  <c r="G79" i="3"/>
  <c r="G78" i="3" s="1"/>
  <c r="F79" i="3"/>
  <c r="F78" i="3" s="1"/>
  <c r="D79" i="3"/>
  <c r="D78" i="3" s="1"/>
  <c r="J78" i="3"/>
  <c r="E76" i="3"/>
  <c r="E75" i="3" s="1"/>
  <c r="H75" i="3"/>
  <c r="H74" i="3" s="1"/>
  <c r="G75" i="3"/>
  <c r="D75" i="3"/>
  <c r="D74" i="3" s="1"/>
  <c r="J74" i="3"/>
  <c r="I74" i="3"/>
  <c r="G74" i="3"/>
  <c r="F74" i="3"/>
  <c r="E72" i="3"/>
  <c r="E71" i="3" s="1"/>
  <c r="L71" i="3"/>
  <c r="L70" i="3" s="1"/>
  <c r="I71" i="3"/>
  <c r="I70" i="3" s="1"/>
  <c r="H71" i="3"/>
  <c r="G71" i="3"/>
  <c r="G70" i="3" s="1"/>
  <c r="D71" i="3"/>
  <c r="D70" i="3" s="1"/>
  <c r="J70" i="3"/>
  <c r="H70" i="3"/>
  <c r="F70" i="3"/>
  <c r="E68" i="3"/>
  <c r="E67" i="3" s="1"/>
  <c r="J67" i="3"/>
  <c r="J66" i="3" s="1"/>
  <c r="I67" i="3"/>
  <c r="I66" i="3" s="1"/>
  <c r="H67" i="3"/>
  <c r="H66" i="3" s="1"/>
  <c r="G67" i="3"/>
  <c r="G66" i="3" s="1"/>
  <c r="F66" i="3"/>
  <c r="D66" i="3"/>
  <c r="E64" i="3"/>
  <c r="E63" i="3" s="1"/>
  <c r="I63" i="3"/>
  <c r="I59" i="3" s="1"/>
  <c r="H63" i="3"/>
  <c r="H59" i="3" s="1"/>
  <c r="F63" i="3"/>
  <c r="D63" i="3"/>
  <c r="D59" i="3" s="1"/>
  <c r="E61" i="3"/>
  <c r="E60" i="3" s="1"/>
  <c r="F60" i="3"/>
  <c r="J59" i="3"/>
  <c r="G59" i="3"/>
  <c r="E57" i="3"/>
  <c r="E56" i="3" s="1"/>
  <c r="H56" i="3"/>
  <c r="H55" i="3" s="1"/>
  <c r="F56" i="3"/>
  <c r="F55" i="3" s="1"/>
  <c r="D56" i="3"/>
  <c r="D55" i="3" s="1"/>
  <c r="J55" i="3"/>
  <c r="I55" i="3"/>
  <c r="G55" i="3"/>
  <c r="E53" i="3"/>
  <c r="E52" i="3" s="1"/>
  <c r="I52" i="3"/>
  <c r="I51" i="3" s="1"/>
  <c r="H52" i="3"/>
  <c r="G52" i="3"/>
  <c r="G51" i="3" s="1"/>
  <c r="D52" i="3"/>
  <c r="D51" i="3" s="1"/>
  <c r="J51" i="3"/>
  <c r="H51" i="3"/>
  <c r="F51" i="3"/>
  <c r="E49" i="3"/>
  <c r="E48" i="3"/>
  <c r="E47" i="3"/>
  <c r="H46" i="3"/>
  <c r="H45" i="3" s="1"/>
  <c r="G46" i="3"/>
  <c r="G45" i="3" s="1"/>
  <c r="D46" i="3"/>
  <c r="D45" i="3" s="1"/>
  <c r="L45" i="3"/>
  <c r="J45" i="3"/>
  <c r="I45" i="3"/>
  <c r="F45" i="3"/>
  <c r="E43" i="3"/>
  <c r="E42" i="3" s="1"/>
  <c r="I42" i="3"/>
  <c r="I41" i="3" s="1"/>
  <c r="H42" i="3"/>
  <c r="H41" i="3" s="1"/>
  <c r="G42" i="3"/>
  <c r="G41" i="3" s="1"/>
  <c r="D42" i="3"/>
  <c r="D41" i="3" s="1"/>
  <c r="L41" i="3"/>
  <c r="J41" i="3"/>
  <c r="F41" i="3"/>
  <c r="E39" i="3"/>
  <c r="H38" i="3"/>
  <c r="E38" i="3" s="1"/>
  <c r="J37" i="3"/>
  <c r="I37" i="3"/>
  <c r="G37" i="3"/>
  <c r="F37" i="3"/>
  <c r="D37" i="3"/>
  <c r="E35" i="3"/>
  <c r="F34" i="3"/>
  <c r="E34" i="3" s="1"/>
  <c r="E32" i="3"/>
  <c r="E31" i="3"/>
  <c r="E30" i="3"/>
  <c r="H29" i="3"/>
  <c r="F29" i="3"/>
  <c r="D29" i="3"/>
  <c r="E27" i="3"/>
  <c r="E26" i="3"/>
  <c r="F25" i="3"/>
  <c r="E25" i="3" s="1"/>
  <c r="D25" i="3"/>
  <c r="E23" i="3"/>
  <c r="E22" i="3"/>
  <c r="E21" i="3"/>
  <c r="L20" i="3"/>
  <c r="L10" i="3" s="1"/>
  <c r="I20" i="3"/>
  <c r="H20" i="3"/>
  <c r="F20" i="3"/>
  <c r="D20" i="3"/>
  <c r="E18" i="3"/>
  <c r="J17" i="3"/>
  <c r="E17" i="3" s="1"/>
  <c r="E15" i="3"/>
  <c r="E14" i="3"/>
  <c r="E13" i="3"/>
  <c r="E12" i="3"/>
  <c r="J11" i="3"/>
  <c r="I11" i="3"/>
  <c r="H11" i="3"/>
  <c r="G11" i="3"/>
  <c r="G10" i="3" s="1"/>
  <c r="F11" i="3"/>
  <c r="D11" i="3"/>
  <c r="D10" i="3" s="1"/>
  <c r="L207" i="3" l="1"/>
  <c r="G204" i="4"/>
  <c r="E212" i="3"/>
  <c r="F59" i="4"/>
  <c r="E163" i="3"/>
  <c r="E29" i="3"/>
  <c r="E138" i="3"/>
  <c r="E90" i="3"/>
  <c r="I10" i="3"/>
  <c r="E99" i="3"/>
  <c r="I167" i="3"/>
  <c r="F138" i="4"/>
  <c r="E105" i="3"/>
  <c r="F113" i="4"/>
  <c r="E138" i="4"/>
  <c r="E98" i="3"/>
  <c r="E225" i="4"/>
  <c r="E51" i="3"/>
  <c r="J167" i="3"/>
  <c r="F212" i="3"/>
  <c r="F207" i="3" s="1"/>
  <c r="F82" i="4"/>
  <c r="L113" i="4"/>
  <c r="D113" i="4"/>
  <c r="E209" i="4"/>
  <c r="E20" i="3"/>
  <c r="F138" i="3"/>
  <c r="E105" i="4"/>
  <c r="E130" i="4"/>
  <c r="G167" i="4"/>
  <c r="G8" i="4" s="1"/>
  <c r="J167" i="4"/>
  <c r="H175" i="3"/>
  <c r="H167" i="3" s="1"/>
  <c r="E90" i="4"/>
  <c r="E150" i="4"/>
  <c r="F209" i="4"/>
  <c r="F204" i="4" s="1"/>
  <c r="E204" i="4" s="1"/>
  <c r="E45" i="3"/>
  <c r="F82" i="3"/>
  <c r="L167" i="3"/>
  <c r="D113" i="3"/>
  <c r="F113" i="3"/>
  <c r="E175" i="3"/>
  <c r="E167" i="3" s="1"/>
  <c r="G167" i="3"/>
  <c r="H82" i="4"/>
  <c r="E117" i="4"/>
  <c r="H82" i="3"/>
  <c r="E82" i="3" s="1"/>
  <c r="L113" i="3"/>
  <c r="E78" i="3"/>
  <c r="E228" i="3"/>
  <c r="F10" i="4"/>
  <c r="E99" i="4"/>
  <c r="K8" i="4"/>
  <c r="E154" i="4"/>
  <c r="L167" i="4"/>
  <c r="E41" i="3"/>
  <c r="E45" i="4"/>
  <c r="H37" i="3"/>
  <c r="E37" i="3" s="1"/>
  <c r="H10" i="4"/>
  <c r="E158" i="4"/>
  <c r="E130" i="3"/>
  <c r="E150" i="3"/>
  <c r="H175" i="4"/>
  <c r="H167" i="4" s="1"/>
  <c r="H10" i="3"/>
  <c r="E46" i="3"/>
  <c r="F59" i="3"/>
  <c r="E59" i="3" s="1"/>
  <c r="E74" i="3"/>
  <c r="E83" i="3"/>
  <c r="E162" i="3"/>
  <c r="E11" i="4"/>
  <c r="D10" i="4"/>
  <c r="E46" i="4"/>
  <c r="E55" i="4"/>
  <c r="E59" i="4"/>
  <c r="E66" i="4"/>
  <c r="E83" i="4"/>
  <c r="D167" i="4"/>
  <c r="I8" i="3"/>
  <c r="E104" i="3"/>
  <c r="E51" i="4"/>
  <c r="E175" i="4"/>
  <c r="E167" i="4" s="1"/>
  <c r="E66" i="3"/>
  <c r="K8" i="3"/>
  <c r="F167" i="3"/>
  <c r="G207" i="3"/>
  <c r="J10" i="4"/>
  <c r="J8" i="4" s="1"/>
  <c r="E29" i="4"/>
  <c r="E163" i="4"/>
  <c r="E70" i="3"/>
  <c r="E55" i="3"/>
  <c r="E11" i="3"/>
  <c r="E78" i="4"/>
  <c r="E104" i="4"/>
  <c r="F10" i="3"/>
  <c r="J10" i="3"/>
  <c r="J8" i="3" s="1"/>
  <c r="E117" i="3"/>
  <c r="E113" i="3" s="1"/>
  <c r="H37" i="4"/>
  <c r="E37" i="4" s="1"/>
  <c r="E70" i="4"/>
  <c r="E82" i="4"/>
  <c r="E162" i="4"/>
  <c r="I167" i="4"/>
  <c r="E158" i="3"/>
  <c r="E20" i="4"/>
  <c r="I10" i="4"/>
  <c r="E154" i="3"/>
  <c r="D167" i="3"/>
  <c r="E41" i="4"/>
  <c r="E74" i="4"/>
  <c r="E98" i="4"/>
  <c r="L8" i="4" l="1"/>
  <c r="D8" i="3"/>
  <c r="D8" i="4"/>
  <c r="G8" i="3"/>
  <c r="E113" i="4"/>
  <c r="F8" i="4"/>
  <c r="L8" i="3"/>
  <c r="H8" i="4"/>
  <c r="H8" i="3"/>
  <c r="E207" i="3"/>
  <c r="I8" i="4"/>
  <c r="E10" i="4"/>
  <c r="E8" i="4" s="1"/>
  <c r="E10" i="3"/>
  <c r="F8" i="3"/>
  <c r="E8" i="3" l="1"/>
</calcChain>
</file>

<file path=xl/sharedStrings.xml><?xml version="1.0" encoding="utf-8"?>
<sst xmlns="http://schemas.openxmlformats.org/spreadsheetml/2006/main" count="914" uniqueCount="275">
  <si>
    <t>Dział</t>
  </si>
  <si>
    <t>Rozdział</t>
  </si>
  <si>
    <t>Treść</t>
  </si>
  <si>
    <t>Dochody</t>
  </si>
  <si>
    <t>Wydatki</t>
  </si>
  <si>
    <t>z tego:</t>
  </si>
  <si>
    <t>Dotacje i subwencje</t>
  </si>
  <si>
    <t>Świadczenia na rzecz osób fizycznych</t>
  </si>
  <si>
    <t>Wydatki bieżące jednostek budżet.</t>
  </si>
  <si>
    <t>Wydatki majątkowe</t>
  </si>
  <si>
    <t>Współfinansowanie projektów z udziałem środków UE</t>
  </si>
  <si>
    <t>DOCHODY</t>
  </si>
  <si>
    <t>WYDATKI</t>
  </si>
  <si>
    <t>ZMIANA                               (+zwiększenie; - zmniejszenie)</t>
  </si>
  <si>
    <t>z tytułu:</t>
  </si>
  <si>
    <t>w tysiącach złotych</t>
  </si>
  <si>
    <t>Ogółem</t>
  </si>
  <si>
    <t>Wydz. Infarstruktury, Rolnictwa i Rozwoju Regionalnego ZUW</t>
  </si>
  <si>
    <t>010</t>
  </si>
  <si>
    <t>Rolnictwo i łowiectwo</t>
  </si>
  <si>
    <t>01009</t>
  </si>
  <si>
    <t>Spółki wodne</t>
  </si>
  <si>
    <t>01041</t>
  </si>
  <si>
    <t xml:space="preserve">Program Rozwoju Obszarów Wiejskich </t>
  </si>
  <si>
    <t>01095</t>
  </si>
  <si>
    <t>Pozostała działalność</t>
  </si>
  <si>
    <t>050</t>
  </si>
  <si>
    <t>Rybołówstwo i rybactwo</t>
  </si>
  <si>
    <t>05011</t>
  </si>
  <si>
    <t>Program Operacyjny Zrównoważony rozwój sektora rybołówstwa i nabrzeżnych obszarów rybackich 2007-2013 oraz Program Operacyjny Rybactwo i Morze 2014-2020</t>
  </si>
  <si>
    <t>Transport łączność</t>
  </si>
  <si>
    <t>Krajowe pasażerskie przewozy autobusowe</t>
  </si>
  <si>
    <t>Przejścia graniczne</t>
  </si>
  <si>
    <t>Działalność usługowa</t>
  </si>
  <si>
    <t>Prace geologiczne (nieinwestycyjne)</t>
  </si>
  <si>
    <t>Bezpieczeństwo publiczne i ochrona przeciwpożarowa</t>
  </si>
  <si>
    <t>Zarządzanie kryzysowe</t>
  </si>
  <si>
    <t>Gospodarka komunalna i ochrona środowiska</t>
  </si>
  <si>
    <t>Gospodarka odpadami</t>
  </si>
  <si>
    <t>Ogrody botaniczne i zoologiczne oraz naturalne obszary i obiekty chronionej przyrody</t>
  </si>
  <si>
    <t>Parki krajobrazowe</t>
  </si>
  <si>
    <t>Państwowa Straż Łowiecka</t>
  </si>
  <si>
    <t>Woj. Insp. Ochr. Roślin i Nasiennictwa</t>
  </si>
  <si>
    <t>01032</t>
  </si>
  <si>
    <t>Państwowa Inspekcja Ochrony Roślin i Nasiennictwa</t>
  </si>
  <si>
    <t>Woj. Inspektorat Weterynarii</t>
  </si>
  <si>
    <t>01022</t>
  </si>
  <si>
    <t>Zwalczanie chorób zakaźnych zwierząt...</t>
  </si>
  <si>
    <t>01033</t>
  </si>
  <si>
    <t>Wojewódzkie inspektoraty weterynarii</t>
  </si>
  <si>
    <t>01034</t>
  </si>
  <si>
    <t>Powiatowe inspektoraty weterynarii</t>
  </si>
  <si>
    <t>Woj. Inspektorat Jakości Handlowej Artykułów Rolno-Spożywczych</t>
  </si>
  <si>
    <t>01023</t>
  </si>
  <si>
    <t>Inspekcja Jakości Handlowej Artykułów Rolno-Spożywczych</t>
  </si>
  <si>
    <t>Wydz. Gospodarki Nieruchomościami ZUW</t>
  </si>
  <si>
    <t>Gospodarka mieszkaniowa</t>
  </si>
  <si>
    <t>Gospodarka gruntami i nieruchomościami</t>
  </si>
  <si>
    <t>Wojewódzka Inspekcja Geodezyjna i Kartograficzna</t>
  </si>
  <si>
    <t>01005</t>
  </si>
  <si>
    <t>Prace geodezyjno-urządzeniowe na potrzeby rolnictwa</t>
  </si>
  <si>
    <t>Zadania z zakresu geodezji i kartografii</t>
  </si>
  <si>
    <t>Komenda Wojewódzka Państwowej Straży Rybackiej</t>
  </si>
  <si>
    <t xml:space="preserve">050 </t>
  </si>
  <si>
    <t>Rybołóstwo i rybactwo</t>
  </si>
  <si>
    <t>05003</t>
  </si>
  <si>
    <t>Państwowa Straż Rybacka</t>
  </si>
  <si>
    <t>Woj. Inspektorat Inspekcji Handlowej</t>
  </si>
  <si>
    <t>Handel</t>
  </si>
  <si>
    <t>Inspekcja Handlowa</t>
  </si>
  <si>
    <t>Woj. Inspektorat Transportu Drogowego</t>
  </si>
  <si>
    <t>Transport i łączność</t>
  </si>
  <si>
    <t>Inspekcja Transportu Drogowego</t>
  </si>
  <si>
    <t>Woj. Inspektorat Nadzoru Budowlanego</t>
  </si>
  <si>
    <t>Nadzór budowlany</t>
  </si>
  <si>
    <t>Wydz. Bezpieczeństwa i Zarządzania Kryzysowego ZUW</t>
  </si>
  <si>
    <t>Administracja publiczna</t>
  </si>
  <si>
    <t>Kwalifikacja wojskowa</t>
  </si>
  <si>
    <t>System powiadamiania ratunkowego</t>
  </si>
  <si>
    <t>Obrona narodowa</t>
  </si>
  <si>
    <t>Pozostałe wydatki obronne</t>
  </si>
  <si>
    <t>Obrona cywilna</t>
  </si>
  <si>
    <t>Zadania ratownictwa górskiego i wodnego</t>
  </si>
  <si>
    <t>Ochrona zdrowia</t>
  </si>
  <si>
    <t>Ratownictwo medyczne</t>
  </si>
  <si>
    <t>Komenda Wojewódzka PSP</t>
  </si>
  <si>
    <t>Komendy wojewódzkie Państwowej Straży Pożarnej</t>
  </si>
  <si>
    <t>Komendy powiatowe Państwowej Straży Pożarnej</t>
  </si>
  <si>
    <t>Kuratorium Oświaty w Szczecinie</t>
  </si>
  <si>
    <t>Oświata i wychowanie</t>
  </si>
  <si>
    <t>Kuratoria oświaty</t>
  </si>
  <si>
    <t>Dokształcanie i doskonalenie nauczycieli</t>
  </si>
  <si>
    <t>Edukacyjna opieka wychowawcza</t>
  </si>
  <si>
    <t>Kolonie i obozy oraz inne formy wypoczynku dzieci i młodzieży szkolnej, a także szkolenia młodzieży</t>
  </si>
  <si>
    <t>Wydz. Zdrowia i Polityki Społecznej ZUW</t>
  </si>
  <si>
    <t>Różne rozliczenia</t>
  </si>
  <si>
    <t>Różne rozliczenia finansowe</t>
  </si>
  <si>
    <t>Składki na ubezpieczenia zdrowotne...</t>
  </si>
  <si>
    <t>Pomoc społeczna</t>
  </si>
  <si>
    <t>Domy pomocy społecznej</t>
  </si>
  <si>
    <t>Ośrodki wsparcia</t>
  </si>
  <si>
    <t>Zadania w zakresie przeciwdziałania przemocy w rodzinie</t>
  </si>
  <si>
    <t>Składki na ubezpieczenie zdrowotne opłacane za osoby pobierające niektóre świadczenia z pomocy społecznej oraz za osoby uczestniczace w zajęciach w centrum integracji społecznej</t>
  </si>
  <si>
    <t>Zasiłki okresowe, celowe i pomoc w naturze oraz skł.na ubezpieczenia emerytalne i rentowe</t>
  </si>
  <si>
    <t>Zasiłki stałe</t>
  </si>
  <si>
    <t>Ośrodki pomocy społecznej</t>
  </si>
  <si>
    <t>Usługi opiekuńcze i specjalistyczne usługi opiekuńcze</t>
  </si>
  <si>
    <t>Pomoc w zakresie dożywiania</t>
  </si>
  <si>
    <t>włączenia wydatków na realizację programu "Pomoc państwa w zakresie dożywiania" (§ 2030)</t>
  </si>
  <si>
    <t>Pomoc dla cudzoziemców</t>
  </si>
  <si>
    <t>Rodzina</t>
  </si>
  <si>
    <t xml:space="preserve">realizacji zadań klasyfikowanych w dziale "Rodzina" </t>
  </si>
  <si>
    <t>Świadczenie wychowawcze</t>
  </si>
  <si>
    <t>Świadczenia rodzinne, świadczenie z funduszu alimentacyjnego oraz składki na ubezpieczenia emerytalne i rentowe z ubezpieczenia społecznego</t>
  </si>
  <si>
    <t>Rodziny zatępcze</t>
  </si>
  <si>
    <t>Działalność ośrodków adopcyjnych</t>
  </si>
  <si>
    <t>Działalność placówek opiekuńczo-wychowawczych</t>
  </si>
  <si>
    <t>Wojewódzki Zespół do Spraw Orzekania o Niepełnosprawności</t>
  </si>
  <si>
    <t>Pozostałe zadania w zakresie polityki społecznej</t>
  </si>
  <si>
    <t>Zespoły ds. orzekania o niepełnosprawności</t>
  </si>
  <si>
    <t xml:space="preserve"> </t>
  </si>
  <si>
    <t>Wojewódzka Stacja Sanitarno-Epidemiologiczna</t>
  </si>
  <si>
    <t>Inspekcja Sanitarna</t>
  </si>
  <si>
    <t>Woj. Inspektorat Farmaceutyczny</t>
  </si>
  <si>
    <t>Inspekcja Farmaceutyczna</t>
  </si>
  <si>
    <t>Woj. Inspektorat Ochrony Środowiska</t>
  </si>
  <si>
    <t>Inspekcja Ochrony Środowiska</t>
  </si>
  <si>
    <t>Wojewódzki  Urząd Ochrony Zabytków</t>
  </si>
  <si>
    <t>Kultura i ochrona dziedzictwa narodowego</t>
  </si>
  <si>
    <t>Ochrona zabytków i opieka nad zabytkami</t>
  </si>
  <si>
    <t>Wojewódzkie Urzędy Ochrony Zabytków</t>
  </si>
  <si>
    <t>Biuro Organizacji i Kadr ZUW</t>
  </si>
  <si>
    <t>Urzędy wojewódzkie</t>
  </si>
  <si>
    <t>Komisje egzaminacyjne</t>
  </si>
  <si>
    <t xml:space="preserve">Ministerstwo Skarbu Państwa w likwidacji </t>
  </si>
  <si>
    <t>System Wspomagania Dowodzenia Państwowego Ratownictwa Medycznego</t>
  </si>
  <si>
    <t>Koordynacja systemów zabezpieczenia społecznego w obszarze świadczeń rodzinnych oraz świadczenia wychowawczego</t>
  </si>
  <si>
    <t>Wydz. Finansów i Budżetu ZUW</t>
  </si>
  <si>
    <t>Turystyka</t>
  </si>
  <si>
    <t>Funkcjonowanie wojewódzkich rad dialogu społecznego</t>
  </si>
  <si>
    <t>Wymiar sprawiedliwości</t>
  </si>
  <si>
    <t>Nieodpłatna pomoc prawna</t>
  </si>
  <si>
    <t>Rezerwy ogólne i celowe</t>
  </si>
  <si>
    <t xml:space="preserve">Pozostała działalność </t>
  </si>
  <si>
    <t>Powiatowe urzędy pracy</t>
  </si>
  <si>
    <t>Wydz. Spraw Obywatelskich i Cudzoziemców ZUW</t>
  </si>
  <si>
    <t>Cmentarze</t>
  </si>
  <si>
    <t>Urzędy wojewódzkie (dowody osobiste)</t>
  </si>
  <si>
    <t>Załącznik nr 1 - korekta</t>
  </si>
  <si>
    <t>Zmiany między kwotami wynikającymi z projektu budżetu na rok 2018 przedłożonego przez Wojewodę a kwotami wynikającymi z projektu ustawy budżetowej na rok 2018 uchwalonego przez  Radę Ministrów  i przekazanego do Sejmu</t>
  </si>
  <si>
    <t>01008</t>
  </si>
  <si>
    <t>Melioracje wodne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</si>
  <si>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</si>
  <si>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t>Zmniejszenie hałasu i wibracji</t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</si>
  <si>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</si>
  <si>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</si>
  <si>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</si>
  <si>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</si>
  <si>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</si>
  <si>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t>Wydz. Spraw Społecznych ZUW</t>
  </si>
  <si>
    <t xml:space="preserve"> § 2010 - 3.155 tys. zł, § 2110 - 112 tys. zł</t>
  </si>
  <si>
    <t>włączenia wydatków z tytułu realizacji Krajowego Programu Przeciwdziałania Przemocy w Rodzinie (§ 2110 - 955 tys. zł, § 2230 - 50 tys. zł)</t>
  </si>
  <si>
    <t>Składki na ubezpieczenie zdrowotne opłacane za osoby pobierające niektóre świadczenia z pomocy społecznej, niektóre świadczenia rodzinne oraz za osoby uczestniczace w zajęciach w centrum integracji społecznej</t>
  </si>
  <si>
    <t>Zasiłki i pomoc w naturze oraz skł.na ubezpiecz.społeczne</t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</si>
  <si>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</si>
  <si>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t>§ 2060</t>
  </si>
  <si>
    <t>Świadczenia rodzinne, świadczenia z funduszu alimentacyjnego oraz składki na ubezpieczenia emerytalne i rentowe z ubezpieczenia społecznego</t>
  </si>
  <si>
    <t>§ 2010</t>
  </si>
  <si>
    <t>§ 2160</t>
  </si>
  <si>
    <t>Wydz. Zdrowia Publicznego ZUW</t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</si>
  <si>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</si>
  <si>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</si>
  <si>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</si>
  <si>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</si>
  <si>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</si>
  <si>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</si>
  <si>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</si>
  <si>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</si>
  <si>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</si>
  <si>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</si>
  <si>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</si>
  <si>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</si>
  <si>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</si>
  <si>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</si>
  <si>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finansowania nieodpłatnej pomocy prawnej</t>
  </si>
  <si>
    <t xml:space="preserve">Załącznik nr 1 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</si>
  <si>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</si>
  <si>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</si>
  <si>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</si>
  <si>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</si>
  <si>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</si>
  <si>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</si>
  <si>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</si>
  <si>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</si>
  <si>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</si>
  <si>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</si>
  <si>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</si>
  <si>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</si>
  <si>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</si>
  <si>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</si>
  <si>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</si>
  <si>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</si>
  <si>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</si>
  <si>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</si>
  <si>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</si>
  <si>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</si>
  <si>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</si>
  <si>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Pozostałe działania związane z gospodarką odpadami</t>
  </si>
  <si>
    <t>Staże i specjalizacje medyczne</t>
  </si>
  <si>
    <t>Działalność dyspozytorni medycznych</t>
  </si>
  <si>
    <t>Wydział Prawny</t>
  </si>
  <si>
    <t>Załącznik Nr 1a do</t>
  </si>
  <si>
    <t xml:space="preserve">(w podziale na działy i rozdziały klasyfikacji budżetowej) </t>
  </si>
  <si>
    <t>z tego</t>
  </si>
  <si>
    <t>Dotacje                        i subwencje</t>
  </si>
  <si>
    <t>Wydatki bieżące jednostek budżetowych</t>
  </si>
  <si>
    <t>Współfinansowanie projektów               z udziałem środków UE</t>
  </si>
  <si>
    <t>,</t>
  </si>
  <si>
    <t>Ministerstwo Skarbu Państwa w likwidacji</t>
  </si>
  <si>
    <t xml:space="preserve">Pozostała działalność     </t>
  </si>
  <si>
    <t xml:space="preserve">Składki na ubezpieczenie zdrowotne opłacane za osoby pobierające niektóre świadczenia z pomocy społecznej oraz za osoby uczestniczące w zajęciach w centrum integracji społecznej </t>
  </si>
  <si>
    <t>Zasiłki okresowe, celowe i pomoc w naturze oraz składki na ubezpieczenia emerytalne i rentowe</t>
  </si>
  <si>
    <t>Załącznik Nr 1b do</t>
  </si>
  <si>
    <t>(w podziale na jednostki i komórki organizacyjne ZUW)</t>
  </si>
  <si>
    <t>Załącznik Nr 1 do</t>
  </si>
  <si>
    <t xml:space="preserve">(w podziale na działy klasyfikacji budżetowej) </t>
  </si>
  <si>
    <t>Składki na ubezpieczenie zdrowotne opłacane za osoby pobierające niektóre świadczenia rodzinne oraz za osoby pobierające zasiłki dla opiekunów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</si>
  <si>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</si>
  <si>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Karta Dużej Rodziny</t>
  </si>
  <si>
    <t>System opieki nad dziećmi w wieku do lat 3</t>
  </si>
  <si>
    <t>Nazwa Programów Operacyjnych</t>
  </si>
  <si>
    <t>Dysponent</t>
  </si>
  <si>
    <t>w tys. zł</t>
  </si>
  <si>
    <t>(w podziale na dysponentów)</t>
  </si>
  <si>
    <t>(w podziale na poszczególnych dysponentów oraz działy, rozdziały i paragrafy)</t>
  </si>
  <si>
    <t>Paragraf</t>
  </si>
  <si>
    <t>Wyszczególnienie</t>
  </si>
  <si>
    <t>OGÓŁEM</t>
  </si>
  <si>
    <t>1. Komórki organizacyjne ZUW</t>
  </si>
  <si>
    <t>Fundusze Europejskie dla Rozwoju Społecznego 2021-2027 (FERS)</t>
  </si>
  <si>
    <t>1.1 Biuro Organizacji i Kadr ZUW</t>
  </si>
  <si>
    <t>Składki na ubezpieczenia społeczne (15PF.2027.FERS)</t>
  </si>
  <si>
    <t>Składki na Fundusz Pracy oraz Fundusz Solidarnościowy (15PF.2027.FERS)</t>
  </si>
  <si>
    <t>1.1.1.</t>
  </si>
  <si>
    <t>Załącznik Nr 1c do</t>
  </si>
  <si>
    <t>Załącznik Nr 1d do</t>
  </si>
  <si>
    <t>Program Operacyjny Zrównoważony rozwój sektora rybołówstwa i nadbrzeżnych obszarów rybackich 2007-2013, Program Operacyjny Rybactwo i Morze 2014-2020 oraz Program Fundusze Europejskie dla Rybactwa</t>
  </si>
  <si>
    <t>Usuwanie skutków klęsk zywiołowych</t>
  </si>
  <si>
    <t>Ochrona powietrza atmosferycznego i klimatu</t>
  </si>
  <si>
    <t>Składki na ubezpieczenia zdrowotne oraz świadczenia dla osób nieobjętych obowiązkiem ubezpieczenia zdrowotnego</t>
  </si>
  <si>
    <t>Usuwanie skutków klęsk  żywiołowych</t>
  </si>
  <si>
    <t xml:space="preserve">1.2.1. </t>
  </si>
  <si>
    <t>1.2. Wydział Zdrowia i Polityki Społecznej</t>
  </si>
  <si>
    <t>Wynagrodzenia osobowe członków korpusu służby cywilnej (15PF.2027.FERS)</t>
  </si>
  <si>
    <t>Dodatkowe wynagrodzenie roczne (15PF.2027.FERS)</t>
  </si>
  <si>
    <t>Dotacja celowa w ramach programów finansowanych z udziałem środków europejskich oraz środków, o których mowa w art. 5 ust. 1 pkt 3 oraz ust. 3 pkt 5 i 6 ustawy, lub płatności w ramach budżetu środków europejskich, z wyłączeniem wydatków klasyfikowanych w paragrafie 205 Paragraf ten stosuje się również do rozliczeń dotacji rozwojowej otrzymanej przed 31 grudnia 2009 r., w tym zwrotów środków tej dotacji, oraz do zwrotów środków, o których mowa powyżej  (15PF.2027.FERS)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</si>
  <si>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 Paragraf ten dotyczy środków dotacji i płatności przekazywanych na realizację projektów i programów z ww. środków dla jednostek samorządu terytorialnego występujących w charakterze beneficjenta w zakresie programów realizowanych w ramach Perspektywy Finansowej 2014-2020 oraz Perspektywy Finansowej 2021-2027  (15PF.2027.FERS)</t>
  </si>
  <si>
    <t>Dotacja celowa w ramach programów finansowanych z udziałem środków europejskich oraz środków, o których mowa w art. 5 ust. 1 pkt 3 oraz ust. 3 pkt 5 i 6 ustawy, lub płatności w ramach budżetu środków europejskich, z wyłączeniem wydatków klasyfikowanych w paragrafie 625  (15PF.2027.FERS)</t>
  </si>
  <si>
    <t>Fundusze Europejskie dla Rozwoju Społecznego 2021-2027  (15PF.2027.FERS)</t>
  </si>
  <si>
    <t>Dochody i wydatki budżetu Wojewody Zachodniopomorskiego na rok 2025</t>
  </si>
  <si>
    <t xml:space="preserve">Wydatki budżetu środków europejskich w części 85/32 - województwo zachodniopomorskie na rok 2025                                    </t>
  </si>
  <si>
    <t>Wydatki budżetu środków europejskich Wojewody Zachodniopomorskiego na rok 2025</t>
  </si>
  <si>
    <t>01045</t>
  </si>
  <si>
    <t>Europejski Fundusz Rolny na rzecz Rozwoju Obszarów Wiejskich</t>
  </si>
  <si>
    <t>Wydz. Ratownictwa Medycznego i Powiadamiania Ratunkowego ZUW</t>
  </si>
  <si>
    <t>Zadania w zakresie przeciwdziałania przemocy domowej</t>
  </si>
  <si>
    <t>Wojewody Zachodniopomorskiego</t>
  </si>
  <si>
    <t>Wydział Zdrowia i Polityki Społecznej ZUW</t>
  </si>
  <si>
    <t>według ustawy budżetowej na 2025 rok</t>
  </si>
  <si>
    <t>zarządzenia Nr   31   /2025</t>
  </si>
  <si>
    <t>z dnia  06 lutego 2025</t>
  </si>
  <si>
    <t>zarządzenia Nr    31   /2025</t>
  </si>
  <si>
    <t>zarządzenia Nr   31  /2025</t>
  </si>
  <si>
    <t xml:space="preserve">z dnia  06 lutego 2025 </t>
  </si>
  <si>
    <t>zarządzenia Nr    31 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</si>
</sst>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color rgb="FF000000"/>
      <name val="Arial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mo"/>
    </font>
    <font>
      <b/>
      <sz val="10"/>
      <color rgb="FFFF0000"/>
      <name val="Arimo"/>
    </font>
    <font>
      <b/>
      <sz val="10"/>
      <name val="Arial"/>
      <family val="2"/>
      <charset val="238"/>
    </font>
    <font>
      <sz val="10"/>
      <name val="Arimo"/>
    </font>
    <font>
      <sz val="10"/>
      <color rgb="FFFF0000"/>
      <name val="Arial"/>
      <family val="2"/>
      <charset val="238"/>
    </font>
    <font>
      <sz val="10"/>
      <color rgb="FFFF0000"/>
      <name val="Arimo"/>
    </font>
    <font>
      <b/>
      <sz val="10"/>
      <color rgb="FFFF0000"/>
      <name val="Arial"/>
      <family val="2"/>
      <charset val="238"/>
    </font>
    <font>
      <sz val="12"/>
      <name val="Calibri"/>
      <family val="2"/>
      <charset val="238"/>
    </font>
    <font>
      <sz val="12"/>
      <name val="Noto Sans Symbols"/>
    </font>
    <font>
      <sz val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Lato"/>
      <family val="2"/>
      <charset val="238"/>
    </font>
    <font>
      <b/>
      <sz val="11"/>
      <name val="Lato"/>
      <family val="2"/>
      <charset val="238"/>
    </font>
    <font>
      <sz val="10"/>
      <color rgb="FFFF0000"/>
      <name val="Lato"/>
      <family val="2"/>
      <charset val="238"/>
    </font>
    <font>
      <b/>
      <i/>
      <sz val="10"/>
      <color rgb="FFFF0000"/>
      <name val="Lato"/>
      <family val="2"/>
      <charset val="238"/>
    </font>
    <font>
      <b/>
      <sz val="10"/>
      <name val="Lato"/>
      <family val="2"/>
      <charset val="238"/>
    </font>
    <font>
      <sz val="8"/>
      <name val="Lato"/>
      <family val="2"/>
      <charset val="238"/>
    </font>
    <font>
      <i/>
      <sz val="6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theme="1"/>
      <name val="Lato"/>
      <family val="2"/>
      <charset val="238"/>
    </font>
    <font>
      <i/>
      <sz val="6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sz val="9"/>
      <name val="Lato"/>
      <family val="2"/>
      <charset val="238"/>
    </font>
    <font>
      <sz val="6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4"/>
      <name val="Lato"/>
      <family val="2"/>
      <charset val="238"/>
    </font>
    <font>
      <b/>
      <sz val="13"/>
      <color theme="1"/>
      <name val="Lato"/>
      <family val="2"/>
      <charset val="238"/>
    </font>
    <font>
      <sz val="13"/>
      <color theme="1"/>
      <name val="Lato"/>
      <family val="2"/>
      <charset val="238"/>
    </font>
    <font>
      <b/>
      <sz val="12"/>
      <name val="Lato"/>
      <family val="2"/>
      <charset val="238"/>
    </font>
    <font>
      <i/>
      <sz val="7"/>
      <name val="Lato"/>
      <family val="2"/>
    </font>
    <font>
      <i/>
      <sz val="7"/>
      <color rgb="FFFF0000"/>
      <name val="Lato"/>
      <family val="2"/>
    </font>
    <font>
      <i/>
      <sz val="7"/>
      <color theme="1"/>
      <name val="Lato"/>
      <family val="2"/>
      <charset val="238"/>
    </font>
    <font>
      <sz val="7"/>
      <color theme="1"/>
      <name val="Lat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8">
    <xf numFmtId="0" fontId="0" fillId="0" borderId="0"/>
    <xf numFmtId="0" fontId="15" fillId="0" borderId="11"/>
    <xf numFmtId="0" fontId="14" fillId="0" borderId="11"/>
    <xf numFmtId="0" fontId="14" fillId="0" borderId="11"/>
    <xf numFmtId="0" fontId="16" fillId="0" borderId="11"/>
    <xf numFmtId="0" fontId="1" fillId="0" borderId="11"/>
    <xf numFmtId="0" fontId="1" fillId="0" borderId="11"/>
    <xf numFmtId="0" fontId="17" fillId="0" borderId="11"/>
  </cellStyleXfs>
  <cellXfs count="43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1" fillId="0" borderId="7" xfId="0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3" fontId="4" fillId="0" borderId="8" xfId="0" applyNumberFormat="1" applyFont="1" applyBorder="1"/>
    <xf numFmtId="4" fontId="4" fillId="0" borderId="0" xfId="0" applyNumberFormat="1" applyFont="1"/>
    <xf numFmtId="0" fontId="4" fillId="0" borderId="0" xfId="0" applyFont="1"/>
    <xf numFmtId="0" fontId="4" fillId="0" borderId="5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3" fontId="4" fillId="0" borderId="9" xfId="0" applyNumberFormat="1" applyFont="1" applyBorder="1"/>
    <xf numFmtId="3" fontId="5" fillId="0" borderId="9" xfId="0" applyNumberFormat="1" applyFont="1" applyBorder="1"/>
    <xf numFmtId="3" fontId="4" fillId="0" borderId="5" xfId="0" applyNumberFormat="1" applyFont="1" applyBorder="1"/>
    <xf numFmtId="3" fontId="1" fillId="0" borderId="10" xfId="0" applyNumberFormat="1" applyFont="1" applyBorder="1"/>
    <xf numFmtId="3" fontId="4" fillId="0" borderId="0" xfId="0" applyNumberFormat="1" applyFont="1"/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wrapText="1"/>
    </xf>
    <xf numFmtId="3" fontId="4" fillId="2" borderId="10" xfId="0" applyNumberFormat="1" applyFont="1" applyFill="1" applyBorder="1"/>
    <xf numFmtId="3" fontId="6" fillId="2" borderId="10" xfId="0" applyNumberFormat="1" applyFont="1" applyFill="1" applyBorder="1" applyAlignment="1">
      <alignment wrapText="1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3" fontId="7" fillId="0" borderId="10" xfId="0" applyNumberFormat="1" applyFont="1" applyBorder="1"/>
    <xf numFmtId="3" fontId="8" fillId="0" borderId="10" xfId="0" applyNumberFormat="1" applyFont="1" applyBorder="1" applyAlignment="1">
      <alignment wrapText="1"/>
    </xf>
    <xf numFmtId="0" fontId="7" fillId="0" borderId="0" xfId="0" applyFont="1"/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wrapText="1"/>
    </xf>
    <xf numFmtId="3" fontId="1" fillId="3" borderId="10" xfId="0" applyNumberFormat="1" applyFont="1" applyFill="1" applyBorder="1"/>
    <xf numFmtId="3" fontId="7" fillId="3" borderId="10" xfId="0" applyNumberFormat="1" applyFont="1" applyFill="1" applyBorder="1"/>
    <xf numFmtId="3" fontId="1" fillId="3" borderId="10" xfId="0" applyNumberFormat="1" applyFont="1" applyFill="1" applyBorder="1" applyAlignment="1">
      <alignment wrapText="1"/>
    </xf>
    <xf numFmtId="0" fontId="1" fillId="3" borderId="11" xfId="0" applyFont="1" applyFill="1" applyBorder="1"/>
    <xf numFmtId="0" fontId="1" fillId="3" borderId="10" xfId="0" applyFont="1" applyFill="1" applyBorder="1" applyAlignment="1">
      <alignment horizontal="left" vertical="top" wrapText="1"/>
    </xf>
    <xf numFmtId="3" fontId="1" fillId="3" borderId="11" xfId="0" applyNumberFormat="1" applyFont="1" applyFill="1" applyBorder="1"/>
    <xf numFmtId="3" fontId="8" fillId="3" borderId="10" xfId="0" applyNumberFormat="1" applyFont="1" applyFill="1" applyBorder="1"/>
    <xf numFmtId="3" fontId="8" fillId="3" borderId="10" xfId="0" applyNumberFormat="1" applyFont="1" applyFill="1" applyBorder="1" applyAlignment="1">
      <alignment wrapText="1"/>
    </xf>
    <xf numFmtId="0" fontId="1" fillId="3" borderId="10" xfId="0" applyFont="1" applyFill="1" applyBorder="1" applyAlignment="1">
      <alignment horizontal="center" vertical="top"/>
    </xf>
    <xf numFmtId="3" fontId="9" fillId="3" borderId="10" xfId="0" applyNumberFormat="1" applyFont="1" applyFill="1" applyBorder="1"/>
    <xf numFmtId="0" fontId="7" fillId="3" borderId="10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vertical="top" wrapText="1"/>
    </xf>
    <xf numFmtId="3" fontId="1" fillId="3" borderId="10" xfId="0" applyNumberFormat="1" applyFont="1" applyFill="1" applyBorder="1" applyAlignment="1">
      <alignment vertical="top"/>
    </xf>
    <xf numFmtId="3" fontId="7" fillId="3" borderId="10" xfId="0" applyNumberFormat="1" applyFont="1" applyFill="1" applyBorder="1" applyAlignment="1">
      <alignment vertical="top"/>
    </xf>
    <xf numFmtId="0" fontId="7" fillId="3" borderId="11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wrapText="1"/>
    </xf>
    <xf numFmtId="3" fontId="8" fillId="0" borderId="10" xfId="0" applyNumberFormat="1" applyFont="1" applyBorder="1"/>
    <xf numFmtId="3" fontId="6" fillId="2" borderId="10" xfId="0" applyNumberFormat="1" applyFont="1" applyFill="1" applyBorder="1"/>
    <xf numFmtId="3" fontId="10" fillId="2" borderId="10" xfId="0" applyNumberFormat="1" applyFont="1" applyFill="1" applyBorder="1" applyAlignment="1">
      <alignment wrapText="1"/>
    </xf>
    <xf numFmtId="0" fontId="4" fillId="2" borderId="13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 wrapText="1"/>
    </xf>
    <xf numFmtId="0" fontId="6" fillId="0" borderId="0" xfId="0" applyFont="1"/>
    <xf numFmtId="3" fontId="1" fillId="0" borderId="10" xfId="0" applyNumberFormat="1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0" fontId="7" fillId="3" borderId="10" xfId="0" applyFont="1" applyFill="1" applyBorder="1" applyAlignment="1">
      <alignment horizontal="center"/>
    </xf>
    <xf numFmtId="3" fontId="7" fillId="0" borderId="0" xfId="0" applyNumberFormat="1" applyFont="1"/>
    <xf numFmtId="0" fontId="4" fillId="2" borderId="13" xfId="0" applyFont="1" applyFill="1" applyBorder="1"/>
    <xf numFmtId="0" fontId="4" fillId="2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/>
    </xf>
    <xf numFmtId="3" fontId="4" fillId="3" borderId="10" xfId="0" applyNumberFormat="1" applyFont="1" applyFill="1" applyBorder="1"/>
    <xf numFmtId="0" fontId="7" fillId="3" borderId="15" xfId="0" applyFont="1" applyFill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3" fontId="4" fillId="0" borderId="10" xfId="0" applyNumberFormat="1" applyFont="1" applyBorder="1"/>
    <xf numFmtId="3" fontId="6" fillId="0" borderId="10" xfId="0" applyNumberFormat="1" applyFont="1" applyBorder="1" applyAlignment="1">
      <alignment wrapText="1"/>
    </xf>
    <xf numFmtId="0" fontId="1" fillId="3" borderId="13" xfId="0" applyFont="1" applyFill="1" applyBorder="1" applyAlignment="1">
      <alignment horizontal="left" wrapText="1"/>
    </xf>
    <xf numFmtId="3" fontId="6" fillId="3" borderId="10" xfId="0" applyNumberFormat="1" applyFont="1" applyFill="1" applyBorder="1" applyAlignment="1">
      <alignment wrapText="1"/>
    </xf>
    <xf numFmtId="3" fontId="6" fillId="3" borderId="12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wrapText="1"/>
    </xf>
    <xf numFmtId="3" fontId="4" fillId="2" borderId="10" xfId="0" applyNumberFormat="1" applyFont="1" applyFill="1" applyBorder="1" applyAlignment="1">
      <alignment horizontal="left" wrapText="1"/>
    </xf>
    <xf numFmtId="3" fontId="4" fillId="2" borderId="10" xfId="0" applyNumberFormat="1" applyFont="1" applyFill="1" applyBorder="1" applyAlignment="1">
      <alignment horizontal="right"/>
    </xf>
    <xf numFmtId="3" fontId="7" fillId="0" borderId="10" xfId="0" applyNumberFormat="1" applyFont="1" applyBorder="1" applyAlignment="1">
      <alignment horizontal="left" wrapText="1"/>
    </xf>
    <xf numFmtId="3" fontId="7" fillId="0" borderId="10" xfId="0" applyNumberFormat="1" applyFont="1" applyBorder="1" applyAlignment="1">
      <alignment horizontal="right"/>
    </xf>
    <xf numFmtId="3" fontId="1" fillId="3" borderId="16" xfId="0" applyNumberFormat="1" applyFont="1" applyFill="1" applyBorder="1" applyAlignment="1">
      <alignment horizontal="left" wrapText="1"/>
    </xf>
    <xf numFmtId="3" fontId="7" fillId="3" borderId="10" xfId="0" applyNumberFormat="1" applyFont="1" applyFill="1" applyBorder="1" applyAlignment="1">
      <alignment horizontal="right"/>
    </xf>
    <xf numFmtId="0" fontId="8" fillId="0" borderId="10" xfId="0" applyFont="1" applyBorder="1"/>
    <xf numFmtId="0" fontId="1" fillId="3" borderId="16" xfId="0" applyFont="1" applyFill="1" applyBorder="1" applyAlignment="1">
      <alignment horizontal="left" vertical="top" wrapText="1"/>
    </xf>
    <xf numFmtId="3" fontId="5" fillId="0" borderId="10" xfId="0" applyNumberFormat="1" applyFont="1" applyBorder="1"/>
    <xf numFmtId="3" fontId="9" fillId="0" borderId="10" xfId="0" applyNumberFormat="1" applyFont="1" applyBorder="1"/>
    <xf numFmtId="3" fontId="8" fillId="3" borderId="10" xfId="0" applyNumberFormat="1" applyFont="1" applyFill="1" applyBorder="1" applyAlignment="1">
      <alignment vertical="top" wrapText="1"/>
    </xf>
    <xf numFmtId="0" fontId="7" fillId="3" borderId="11" xfId="0" applyFont="1" applyFill="1" applyBorder="1" applyAlignment="1">
      <alignment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" fontId="8" fillId="3" borderId="10" xfId="0" applyNumberFormat="1" applyFont="1" applyFill="1" applyBorder="1" applyAlignment="1">
      <alignment horizontal="left" wrapText="1"/>
    </xf>
    <xf numFmtId="3" fontId="10" fillId="0" borderId="10" xfId="0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1" fillId="0" borderId="10" xfId="0" applyFont="1" applyBorder="1" applyAlignment="1">
      <alignment horizontal="left"/>
    </xf>
    <xf numFmtId="0" fontId="1" fillId="0" borderId="10" xfId="0" applyFont="1" applyBorder="1"/>
    <xf numFmtId="3" fontId="1" fillId="0" borderId="5" xfId="0" applyNumberFormat="1" applyFont="1" applyBorder="1"/>
    <xf numFmtId="0" fontId="7" fillId="0" borderId="10" xfId="0" applyFont="1" applyBorder="1" applyAlignment="1">
      <alignment horizontal="center" vertical="top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left" wrapText="1"/>
    </xf>
    <xf numFmtId="3" fontId="1" fillId="0" borderId="17" xfId="0" applyNumberFormat="1" applyFont="1" applyBorder="1"/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 wrapText="1"/>
    </xf>
    <xf numFmtId="3" fontId="8" fillId="0" borderId="9" xfId="0" applyNumberFormat="1" applyFont="1" applyBorder="1" applyAlignment="1">
      <alignment wrapText="1"/>
    </xf>
    <xf numFmtId="0" fontId="4" fillId="3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left" wrapText="1"/>
    </xf>
    <xf numFmtId="3" fontId="5" fillId="3" borderId="10" xfId="0" applyNumberFormat="1" applyFont="1" applyFill="1" applyBorder="1"/>
    <xf numFmtId="0" fontId="4" fillId="3" borderId="11" xfId="0" applyFont="1" applyFill="1" applyBorder="1"/>
    <xf numFmtId="3" fontId="1" fillId="3" borderId="10" xfId="0" applyNumberFormat="1" applyFont="1" applyFill="1" applyBorder="1" applyAlignment="1">
      <alignment vertical="top" wrapText="1"/>
    </xf>
    <xf numFmtId="3" fontId="1" fillId="3" borderId="10" xfId="0" applyNumberFormat="1" applyFont="1" applyFill="1" applyBorder="1" applyAlignment="1">
      <alignment horizontal="left" wrapText="1"/>
    </xf>
    <xf numFmtId="3" fontId="8" fillId="0" borderId="5" xfId="0" applyNumberFormat="1" applyFont="1" applyBorder="1"/>
    <xf numFmtId="3" fontId="1" fillId="3" borderId="16" xfId="0" applyNumberFormat="1" applyFont="1" applyFill="1" applyBorder="1" applyAlignment="1">
      <alignment horizontal="left" vertical="top" wrapText="1"/>
    </xf>
    <xf numFmtId="3" fontId="1" fillId="3" borderId="13" xfId="0" applyNumberFormat="1" applyFont="1" applyFill="1" applyBorder="1"/>
    <xf numFmtId="3" fontId="1" fillId="0" borderId="17" xfId="0" applyNumberFormat="1" applyFont="1" applyBorder="1" applyAlignment="1">
      <alignment wrapText="1"/>
    </xf>
    <xf numFmtId="3" fontId="18" fillId="3" borderId="10" xfId="0" applyNumberFormat="1" applyFont="1" applyFill="1" applyBorder="1" applyAlignment="1">
      <alignment vertical="center"/>
    </xf>
    <xf numFmtId="0" fontId="18" fillId="3" borderId="10" xfId="0" applyFont="1" applyFill="1" applyBorder="1" applyAlignment="1">
      <alignment horizontal="left" vertical="center" wrapText="1"/>
    </xf>
    <xf numFmtId="0" fontId="18" fillId="3" borderId="14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left" vertical="center" wrapText="1"/>
    </xf>
    <xf numFmtId="3" fontId="18" fillId="0" borderId="14" xfId="0" applyNumberFormat="1" applyFont="1" applyBorder="1" applyAlignment="1">
      <alignment horizontal="right" vertical="center"/>
    </xf>
    <xf numFmtId="3" fontId="18" fillId="3" borderId="14" xfId="0" applyNumberFormat="1" applyFont="1" applyFill="1" applyBorder="1" applyAlignment="1">
      <alignment horizontal="right" vertical="center"/>
    </xf>
    <xf numFmtId="3" fontId="18" fillId="4" borderId="14" xfId="0" applyNumberFormat="1" applyFont="1" applyFill="1" applyBorder="1" applyAlignment="1">
      <alignment horizontal="right" vertical="center"/>
    </xf>
    <xf numFmtId="3" fontId="18" fillId="0" borderId="26" xfId="1" applyNumberFormat="1" applyFont="1" applyBorder="1" applyAlignment="1">
      <alignment horizontal="center" vertical="center"/>
    </xf>
    <xf numFmtId="0" fontId="25" fillId="0" borderId="27" xfId="5" quotePrefix="1" applyFont="1" applyBorder="1" applyAlignment="1">
      <alignment horizontal="center" vertical="center" wrapText="1"/>
    </xf>
    <xf numFmtId="3" fontId="25" fillId="0" borderId="27" xfId="5" applyNumberFormat="1" applyFont="1" applyBorder="1" applyAlignment="1">
      <alignment vertical="center"/>
    </xf>
    <xf numFmtId="0" fontId="29" fillId="0" borderId="27" xfId="5" applyFont="1" applyBorder="1" applyAlignment="1">
      <alignment horizontal="center" vertical="center" wrapText="1"/>
    </xf>
    <xf numFmtId="0" fontId="25" fillId="0" borderId="27" xfId="5" applyFont="1" applyBorder="1" applyAlignment="1">
      <alignment horizontal="center" vertical="center" wrapText="1"/>
    </xf>
    <xf numFmtId="0" fontId="18" fillId="0" borderId="11" xfId="1" applyFont="1" applyAlignment="1">
      <alignment horizontal="left" vertical="center"/>
    </xf>
    <xf numFmtId="0" fontId="18" fillId="0" borderId="11" xfId="1" applyFont="1" applyAlignment="1">
      <alignment vertical="center"/>
    </xf>
    <xf numFmtId="3" fontId="18" fillId="0" borderId="11" xfId="1" applyNumberFormat="1" applyFont="1" applyAlignment="1">
      <alignment horizontal="right" vertical="center"/>
    </xf>
    <xf numFmtId="3" fontId="18" fillId="0" borderId="11" xfId="1" applyNumberFormat="1" applyFont="1" applyAlignment="1">
      <alignment vertical="center"/>
    </xf>
    <xf numFmtId="0" fontId="19" fillId="0" borderId="11" xfId="1" applyFont="1" applyAlignment="1">
      <alignment horizontal="center" vertical="center"/>
    </xf>
    <xf numFmtId="0" fontId="24" fillId="0" borderId="27" xfId="1" applyFont="1" applyBorder="1" applyAlignment="1">
      <alignment horizontal="center" vertical="center"/>
    </xf>
    <xf numFmtId="3" fontId="24" fillId="0" borderId="27" xfId="1" applyNumberFormat="1" applyFont="1" applyBorder="1" applyAlignment="1">
      <alignment horizontal="center" vertical="center"/>
    </xf>
    <xf numFmtId="0" fontId="19" fillId="0" borderId="28" xfId="1" applyFont="1" applyBorder="1" applyAlignment="1">
      <alignment horizontal="left" vertical="center"/>
    </xf>
    <xf numFmtId="0" fontId="19" fillId="0" borderId="28" xfId="1" applyFont="1" applyBorder="1" applyAlignment="1">
      <alignment vertical="center"/>
    </xf>
    <xf numFmtId="3" fontId="19" fillId="0" borderId="28" xfId="1" applyNumberFormat="1" applyFont="1" applyBorder="1" applyAlignment="1">
      <alignment vertical="center"/>
    </xf>
    <xf numFmtId="0" fontId="19" fillId="0" borderId="23" xfId="1" applyFont="1" applyBorder="1" applyAlignment="1">
      <alignment horizontal="left" vertical="center"/>
    </xf>
    <xf numFmtId="0" fontId="19" fillId="0" borderId="29" xfId="1" applyFont="1" applyBorder="1" applyAlignment="1">
      <alignment vertical="center"/>
    </xf>
    <xf numFmtId="3" fontId="19" fillId="0" borderId="29" xfId="1" applyNumberFormat="1" applyFont="1" applyBorder="1" applyAlignment="1">
      <alignment vertical="center"/>
    </xf>
    <xf numFmtId="3" fontId="19" fillId="0" borderId="23" xfId="1" applyNumberFormat="1" applyFont="1" applyBorder="1" applyAlignment="1">
      <alignment vertical="center"/>
    </xf>
    <xf numFmtId="0" fontId="18" fillId="0" borderId="30" xfId="1" quotePrefix="1" applyFont="1" applyBorder="1" applyAlignment="1">
      <alignment horizontal="center" vertical="center"/>
    </xf>
    <xf numFmtId="0" fontId="18" fillId="0" borderId="30" xfId="1" applyFont="1" applyBorder="1" applyAlignment="1">
      <alignment vertical="center"/>
    </xf>
    <xf numFmtId="3" fontId="22" fillId="0" borderId="30" xfId="1" applyNumberFormat="1" applyFont="1" applyBorder="1" applyAlignment="1">
      <alignment vertical="center"/>
    </xf>
    <xf numFmtId="3" fontId="18" fillId="0" borderId="30" xfId="1" applyNumberFormat="1" applyFont="1" applyBorder="1" applyAlignment="1">
      <alignment vertical="center"/>
    </xf>
    <xf numFmtId="0" fontId="18" fillId="0" borderId="30" xfId="1" applyFont="1" applyBorder="1" applyAlignment="1">
      <alignment horizontal="center" vertical="center"/>
    </xf>
    <xf numFmtId="3" fontId="18" fillId="0" borderId="23" xfId="1" applyNumberFormat="1" applyFont="1" applyBorder="1" applyAlignment="1">
      <alignment vertical="center"/>
    </xf>
    <xf numFmtId="0" fontId="18" fillId="0" borderId="32" xfId="1" applyFont="1" applyBorder="1" applyAlignment="1">
      <alignment horizontal="center" vertical="center"/>
    </xf>
    <xf numFmtId="0" fontId="18" fillId="0" borderId="32" xfId="1" applyFont="1" applyBorder="1" applyAlignment="1">
      <alignment vertical="center" wrapText="1"/>
    </xf>
    <xf numFmtId="3" fontId="22" fillId="0" borderId="32" xfId="1" applyNumberFormat="1" applyFont="1" applyBorder="1" applyAlignment="1">
      <alignment vertical="center"/>
    </xf>
    <xf numFmtId="3" fontId="18" fillId="0" borderId="32" xfId="1" applyNumberFormat="1" applyFont="1" applyBorder="1" applyAlignment="1">
      <alignment vertical="center"/>
    </xf>
    <xf numFmtId="0" fontId="18" fillId="0" borderId="11" xfId="1" quotePrefix="1" applyFont="1" applyAlignment="1">
      <alignment horizontal="center" vertical="center"/>
    </xf>
    <xf numFmtId="0" fontId="18" fillId="0" borderId="11" xfId="1" applyFont="1" applyAlignment="1">
      <alignment vertical="center" wrapText="1"/>
    </xf>
    <xf numFmtId="0" fontId="25" fillId="0" borderId="11" xfId="6" applyFont="1" applyAlignment="1">
      <alignment horizontal="left" vertical="center"/>
    </xf>
    <xf numFmtId="0" fontId="25" fillId="0" borderId="11" xfId="6" applyFont="1" applyAlignment="1">
      <alignment horizontal="center" vertical="center"/>
    </xf>
    <xf numFmtId="0" fontId="25" fillId="0" borderId="11" xfId="6" applyFont="1" applyAlignment="1">
      <alignment vertical="center"/>
    </xf>
    <xf numFmtId="0" fontId="25" fillId="4" borderId="11" xfId="6" applyFont="1" applyFill="1" applyAlignment="1">
      <alignment vertical="center"/>
    </xf>
    <xf numFmtId="3" fontId="25" fillId="0" borderId="11" xfId="6" applyNumberFormat="1" applyFont="1" applyAlignment="1">
      <alignment horizontal="right" vertical="center"/>
    </xf>
    <xf numFmtId="3" fontId="25" fillId="0" borderId="11" xfId="6" applyNumberFormat="1" applyFont="1" applyAlignment="1">
      <alignment vertical="center"/>
    </xf>
    <xf numFmtId="0" fontId="26" fillId="0" borderId="11" xfId="6" applyFont="1" applyAlignment="1">
      <alignment horizontal="center" vertical="center"/>
    </xf>
    <xf numFmtId="0" fontId="26" fillId="4" borderId="11" xfId="6" applyFont="1" applyFill="1" applyAlignment="1">
      <alignment horizontal="center" vertical="center"/>
    </xf>
    <xf numFmtId="0" fontId="25" fillId="0" borderId="19" xfId="6" applyFont="1" applyBorder="1" applyAlignment="1">
      <alignment horizontal="left" vertical="center"/>
    </xf>
    <xf numFmtId="0" fontId="25" fillId="0" borderId="19" xfId="6" applyFont="1" applyBorder="1" applyAlignment="1">
      <alignment horizontal="center" vertical="center"/>
    </xf>
    <xf numFmtId="0" fontId="25" fillId="0" borderId="19" xfId="6" applyFont="1" applyBorder="1" applyAlignment="1">
      <alignment vertical="center"/>
    </xf>
    <xf numFmtId="0" fontId="25" fillId="4" borderId="19" xfId="6" applyFont="1" applyFill="1" applyBorder="1" applyAlignment="1">
      <alignment vertical="center"/>
    </xf>
    <xf numFmtId="0" fontId="25" fillId="0" borderId="23" xfId="6" applyFont="1" applyBorder="1" applyAlignment="1">
      <alignment horizontal="left" vertical="center"/>
    </xf>
    <xf numFmtId="0" fontId="25" fillId="0" borderId="23" xfId="6" applyFont="1" applyBorder="1" applyAlignment="1">
      <alignment horizontal="center" vertical="center"/>
    </xf>
    <xf numFmtId="0" fontId="25" fillId="4" borderId="23" xfId="6" applyFont="1" applyFill="1" applyBorder="1" applyAlignment="1">
      <alignment horizontal="center" vertical="center"/>
    </xf>
    <xf numFmtId="0" fontId="25" fillId="0" borderId="24" xfId="6" applyFont="1" applyBorder="1" applyAlignment="1">
      <alignment horizontal="center" vertical="center"/>
    </xf>
    <xf numFmtId="0" fontId="25" fillId="4" borderId="24" xfId="6" applyFont="1" applyFill="1" applyBorder="1" applyAlignment="1">
      <alignment horizontal="center" vertical="center"/>
    </xf>
    <xf numFmtId="0" fontId="25" fillId="4" borderId="25" xfId="6" applyFont="1" applyFill="1" applyBorder="1" applyAlignment="1">
      <alignment vertical="center"/>
    </xf>
    <xf numFmtId="0" fontId="25" fillId="0" borderId="26" xfId="6" applyFont="1" applyBorder="1" applyAlignment="1">
      <alignment vertical="center"/>
    </xf>
    <xf numFmtId="0" fontId="25" fillId="0" borderId="26" xfId="6" applyFont="1" applyBorder="1" applyAlignment="1">
      <alignment horizontal="left" vertical="center"/>
    </xf>
    <xf numFmtId="0" fontId="25" fillId="0" borderId="26" xfId="6" applyFont="1" applyBorder="1" applyAlignment="1">
      <alignment horizontal="center" vertical="center"/>
    </xf>
    <xf numFmtId="3" fontId="25" fillId="0" borderId="26" xfId="6" applyNumberFormat="1" applyFont="1" applyBorder="1" applyAlignment="1">
      <alignment vertical="center"/>
    </xf>
    <xf numFmtId="0" fontId="28" fillId="0" borderId="27" xfId="6" applyFont="1" applyBorder="1" applyAlignment="1">
      <alignment horizontal="center" vertical="center"/>
    </xf>
    <xf numFmtId="0" fontId="28" fillId="4" borderId="27" xfId="6" applyFont="1" applyFill="1" applyBorder="1" applyAlignment="1">
      <alignment horizontal="center" vertical="center"/>
    </xf>
    <xf numFmtId="3" fontId="28" fillId="0" borderId="27" xfId="6" applyNumberFormat="1" applyFont="1" applyBorder="1" applyAlignment="1">
      <alignment horizontal="center" vertical="center"/>
    </xf>
    <xf numFmtId="0" fontId="26" fillId="0" borderId="28" xfId="6" applyFont="1" applyBorder="1" applyAlignment="1">
      <alignment horizontal="left" vertical="center"/>
    </xf>
    <xf numFmtId="0" fontId="26" fillId="0" borderId="28" xfId="6" quotePrefix="1" applyFont="1" applyBorder="1" applyAlignment="1">
      <alignment horizontal="center" vertical="center"/>
    </xf>
    <xf numFmtId="0" fontId="26" fillId="0" borderId="28" xfId="6" applyFont="1" applyBorder="1" applyAlignment="1">
      <alignment vertical="center"/>
    </xf>
    <xf numFmtId="3" fontId="26" fillId="4" borderId="28" xfId="6" applyNumberFormat="1" applyFont="1" applyFill="1" applyBorder="1" applyAlignment="1">
      <alignment vertical="center"/>
    </xf>
    <xf numFmtId="3" fontId="26" fillId="0" borderId="28" xfId="6" applyNumberFormat="1" applyFont="1" applyBorder="1" applyAlignment="1">
      <alignment vertical="center"/>
    </xf>
    <xf numFmtId="0" fontId="26" fillId="0" borderId="23" xfId="6" applyFont="1" applyBorder="1" applyAlignment="1">
      <alignment horizontal="left" vertical="center"/>
    </xf>
    <xf numFmtId="0" fontId="26" fillId="0" borderId="29" xfId="6" quotePrefix="1" applyFont="1" applyBorder="1" applyAlignment="1">
      <alignment horizontal="center" vertical="center"/>
    </xf>
    <xf numFmtId="0" fontId="26" fillId="0" borderId="29" xfId="6" applyFont="1" applyBorder="1" applyAlignment="1">
      <alignment vertical="center"/>
    </xf>
    <xf numFmtId="3" fontId="26" fillId="4" borderId="29" xfId="6" applyNumberFormat="1" applyFont="1" applyFill="1" applyBorder="1" applyAlignment="1">
      <alignment vertical="center"/>
    </xf>
    <xf numFmtId="3" fontId="26" fillId="0" borderId="29" xfId="6" applyNumberFormat="1" applyFont="1" applyBorder="1" applyAlignment="1">
      <alignment vertical="center"/>
    </xf>
    <xf numFmtId="3" fontId="26" fillId="0" borderId="23" xfId="6" applyNumberFormat="1" applyFont="1" applyBorder="1" applyAlignment="1">
      <alignment vertical="center"/>
    </xf>
    <xf numFmtId="0" fontId="29" fillId="0" borderId="30" xfId="6" quotePrefix="1" applyFont="1" applyBorder="1" applyAlignment="1">
      <alignment horizontal="center" vertical="center"/>
    </xf>
    <xf numFmtId="0" fontId="29" fillId="0" borderId="30" xfId="6" applyFont="1" applyBorder="1" applyAlignment="1">
      <alignment vertical="center"/>
    </xf>
    <xf numFmtId="3" fontId="29" fillId="4" borderId="30" xfId="6" applyNumberFormat="1" applyFont="1" applyFill="1" applyBorder="1" applyAlignment="1">
      <alignment vertical="center"/>
    </xf>
    <xf numFmtId="3" fontId="29" fillId="0" borderId="30" xfId="6" applyNumberFormat="1" applyFont="1" applyBorder="1" applyAlignment="1">
      <alignment vertical="center"/>
    </xf>
    <xf numFmtId="0" fontId="25" fillId="0" borderId="30" xfId="6" quotePrefix="1" applyFont="1" applyBorder="1" applyAlignment="1">
      <alignment horizontal="center" vertical="center"/>
    </xf>
    <xf numFmtId="0" fontId="25" fillId="0" borderId="30" xfId="6" applyFont="1" applyBorder="1" applyAlignment="1">
      <alignment vertical="center"/>
    </xf>
    <xf numFmtId="3" fontId="25" fillId="4" borderId="30" xfId="6" applyNumberFormat="1" applyFont="1" applyFill="1" applyBorder="1" applyAlignment="1">
      <alignment vertical="center"/>
    </xf>
    <xf numFmtId="3" fontId="25" fillId="0" borderId="30" xfId="6" applyNumberFormat="1" applyFont="1" applyBorder="1" applyAlignment="1">
      <alignment vertical="center"/>
    </xf>
    <xf numFmtId="3" fontId="25" fillId="3" borderId="10" xfId="0" applyNumberFormat="1" applyFont="1" applyFill="1" applyBorder="1" applyAlignment="1">
      <alignment vertical="center"/>
    </xf>
    <xf numFmtId="0" fontId="25" fillId="0" borderId="30" xfId="6" applyFont="1" applyBorder="1" applyAlignment="1">
      <alignment vertical="center" wrapText="1"/>
    </xf>
    <xf numFmtId="0" fontId="25" fillId="3" borderId="10" xfId="7" quotePrefix="1" applyFont="1" applyFill="1" applyBorder="1" applyAlignment="1">
      <alignment horizontal="center" vertical="center"/>
    </xf>
    <xf numFmtId="0" fontId="25" fillId="3" borderId="10" xfId="7" applyFont="1" applyFill="1" applyBorder="1" applyAlignment="1">
      <alignment horizontal="left" vertical="center" wrapText="1"/>
    </xf>
    <xf numFmtId="0" fontId="29" fillId="0" borderId="30" xfId="6" applyFont="1" applyBorder="1" applyAlignment="1">
      <alignment horizontal="center" vertical="center"/>
    </xf>
    <xf numFmtId="0" fontId="25" fillId="0" borderId="30" xfId="6" applyFont="1" applyBorder="1" applyAlignment="1">
      <alignment horizontal="center" vertical="center"/>
    </xf>
    <xf numFmtId="0" fontId="25" fillId="0" borderId="30" xfId="6" applyFont="1" applyBorder="1" applyAlignment="1">
      <alignment horizontal="left" vertical="center" wrapText="1"/>
    </xf>
    <xf numFmtId="3" fontId="25" fillId="0" borderId="30" xfId="6" applyNumberFormat="1" applyFont="1" applyBorder="1" applyAlignment="1">
      <alignment horizontal="left" vertical="center"/>
    </xf>
    <xf numFmtId="3" fontId="25" fillId="4" borderId="30" xfId="6" applyNumberFormat="1" applyFont="1" applyFill="1" applyBorder="1" applyAlignment="1">
      <alignment horizontal="right" vertical="center"/>
    </xf>
    <xf numFmtId="3" fontId="25" fillId="0" borderId="30" xfId="6" applyNumberFormat="1" applyFont="1" applyBorder="1" applyAlignment="1">
      <alignment horizontal="right" vertical="center"/>
    </xf>
    <xf numFmtId="0" fontId="25" fillId="3" borderId="10" xfId="2" applyFont="1" applyFill="1" applyBorder="1" applyAlignment="1">
      <alignment horizontal="center" vertical="center"/>
    </xf>
    <xf numFmtId="0" fontId="25" fillId="3" borderId="10" xfId="2" applyFont="1" applyFill="1" applyBorder="1" applyAlignment="1">
      <alignment horizontal="left" vertical="center" wrapText="1"/>
    </xf>
    <xf numFmtId="3" fontId="25" fillId="5" borderId="10" xfId="2" applyNumberFormat="1" applyFont="1" applyFill="1" applyBorder="1" applyAlignment="1">
      <alignment vertical="center"/>
    </xf>
    <xf numFmtId="3" fontId="25" fillId="3" borderId="10" xfId="2" applyNumberFormat="1" applyFont="1" applyFill="1" applyBorder="1" applyAlignment="1">
      <alignment vertical="center"/>
    </xf>
    <xf numFmtId="3" fontId="25" fillId="0" borderId="10" xfId="2" applyNumberFormat="1" applyFont="1" applyBorder="1" applyAlignment="1">
      <alignment vertical="center"/>
    </xf>
    <xf numFmtId="0" fontId="25" fillId="3" borderId="11" xfId="2" applyFont="1" applyFill="1" applyAlignment="1">
      <alignment vertical="center"/>
    </xf>
    <xf numFmtId="0" fontId="25" fillId="0" borderId="11" xfId="2" applyFont="1" applyAlignment="1">
      <alignment vertical="center"/>
    </xf>
    <xf numFmtId="0" fontId="25" fillId="0" borderId="30" xfId="6" applyFont="1" applyBorder="1" applyAlignment="1">
      <alignment horizontal="justify" vertical="center" wrapText="1"/>
    </xf>
    <xf numFmtId="0" fontId="25" fillId="4" borderId="30" xfId="6" applyFont="1" applyFill="1" applyBorder="1" applyAlignment="1">
      <alignment horizontal="center" vertical="center"/>
    </xf>
    <xf numFmtId="0" fontId="25" fillId="4" borderId="23" xfId="6" applyFont="1" applyFill="1" applyBorder="1" applyAlignment="1">
      <alignment horizontal="left" vertical="center" wrapText="1"/>
    </xf>
    <xf numFmtId="0" fontId="25" fillId="0" borderId="10" xfId="6" applyFont="1" applyBorder="1" applyAlignment="1">
      <alignment horizontal="left" vertical="center" wrapText="1"/>
    </xf>
    <xf numFmtId="0" fontId="25" fillId="4" borderId="31" xfId="6" applyFont="1" applyFill="1" applyBorder="1" applyAlignment="1">
      <alignment horizontal="left" vertical="center" wrapText="1"/>
    </xf>
    <xf numFmtId="0" fontId="25" fillId="4" borderId="30" xfId="6" applyFont="1" applyFill="1" applyBorder="1" applyAlignment="1">
      <alignment horizontal="left" vertical="center" wrapText="1"/>
    </xf>
    <xf numFmtId="0" fontId="29" fillId="0" borderId="30" xfId="6" applyFont="1" applyBorder="1" applyAlignment="1">
      <alignment vertical="center" wrapText="1"/>
    </xf>
    <xf numFmtId="0" fontId="25" fillId="4" borderId="30" xfId="6" applyFont="1" applyFill="1" applyBorder="1" applyAlignment="1">
      <alignment vertical="center"/>
    </xf>
    <xf numFmtId="0" fontId="25" fillId="0" borderId="38" xfId="6" applyFont="1" applyBorder="1" applyAlignment="1">
      <alignment horizontal="left" vertical="center"/>
    </xf>
    <xf numFmtId="0" fontId="25" fillId="0" borderId="38" xfId="6" applyFont="1" applyBorder="1" applyAlignment="1">
      <alignment horizontal="center" vertical="center"/>
    </xf>
    <xf numFmtId="0" fontId="25" fillId="0" borderId="38" xfId="6" applyFont="1" applyBorder="1" applyAlignment="1">
      <alignment vertical="center"/>
    </xf>
    <xf numFmtId="0" fontId="25" fillId="4" borderId="38" xfId="6" applyFont="1" applyFill="1" applyBorder="1" applyAlignment="1">
      <alignment vertical="center"/>
    </xf>
    <xf numFmtId="3" fontId="25" fillId="0" borderId="38" xfId="6" applyNumberFormat="1" applyFont="1" applyBorder="1" applyAlignment="1">
      <alignment vertical="center"/>
    </xf>
    <xf numFmtId="0" fontId="25" fillId="0" borderId="27" xfId="6" applyFont="1" applyBorder="1" applyAlignment="1">
      <alignment vertical="center"/>
    </xf>
    <xf numFmtId="0" fontId="25" fillId="4" borderId="27" xfId="6" applyFont="1" applyFill="1" applyBorder="1" applyAlignment="1">
      <alignment vertical="center"/>
    </xf>
    <xf numFmtId="0" fontId="18" fillId="0" borderId="11" xfId="1" applyFont="1" applyAlignment="1">
      <alignment horizontal="center" vertical="center"/>
    </xf>
    <xf numFmtId="0" fontId="18" fillId="4" borderId="11" xfId="1" applyFont="1" applyFill="1" applyAlignment="1">
      <alignment vertical="center"/>
    </xf>
    <xf numFmtId="0" fontId="20" fillId="0" borderId="18" xfId="4" applyFont="1" applyBorder="1" applyAlignment="1">
      <alignment horizontal="left" vertical="center"/>
    </xf>
    <xf numFmtId="0" fontId="20" fillId="0" borderId="18" xfId="4" applyFont="1" applyBorder="1" applyAlignment="1">
      <alignment horizontal="center" vertical="center"/>
    </xf>
    <xf numFmtId="0" fontId="20" fillId="0" borderId="18" xfId="4" applyFont="1" applyBorder="1" applyAlignment="1">
      <alignment vertical="center"/>
    </xf>
    <xf numFmtId="0" fontId="21" fillId="4" borderId="18" xfId="4" applyFont="1" applyFill="1" applyBorder="1" applyAlignment="1">
      <alignment horizontal="right" vertical="center"/>
    </xf>
    <xf numFmtId="0" fontId="20" fillId="0" borderId="11" xfId="4" applyFont="1" applyAlignment="1">
      <alignment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vertical="center"/>
    </xf>
    <xf numFmtId="3" fontId="22" fillId="0" borderId="8" xfId="0" applyNumberFormat="1" applyFont="1" applyBorder="1" applyAlignment="1">
      <alignment vertical="center"/>
    </xf>
    <xf numFmtId="0" fontId="22" fillId="0" borderId="13" xfId="0" applyFont="1" applyBorder="1" applyAlignment="1">
      <alignment horizontal="left" vertical="center"/>
    </xf>
    <xf numFmtId="0" fontId="22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vertical="center"/>
    </xf>
    <xf numFmtId="3" fontId="22" fillId="0" borderId="16" xfId="0" applyNumberFormat="1" applyFont="1" applyBorder="1" applyAlignment="1">
      <alignment vertical="center"/>
    </xf>
    <xf numFmtId="3" fontId="22" fillId="0" borderId="13" xfId="0" applyNumberFormat="1" applyFont="1" applyBorder="1" applyAlignment="1">
      <alignment vertical="center"/>
    </xf>
    <xf numFmtId="0" fontId="22" fillId="2" borderId="10" xfId="0" applyFont="1" applyFill="1" applyBorder="1" applyAlignment="1">
      <alignment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left" vertical="center" wrapText="1"/>
    </xf>
    <xf numFmtId="3" fontId="22" fillId="2" borderId="10" xfId="0" applyNumberFormat="1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3" fontId="18" fillId="0" borderId="10" xfId="0" applyNumberFormat="1" applyFont="1" applyBorder="1" applyAlignment="1">
      <alignment vertical="center"/>
    </xf>
    <xf numFmtId="0" fontId="18" fillId="3" borderId="10" xfId="0" applyFont="1" applyFill="1" applyBorder="1" applyAlignment="1">
      <alignment horizontal="center" vertical="center"/>
    </xf>
    <xf numFmtId="0" fontId="18" fillId="0" borderId="10" xfId="0" quotePrefix="1" applyFont="1" applyBorder="1" applyAlignment="1">
      <alignment horizontal="center" vertical="center"/>
    </xf>
    <xf numFmtId="0" fontId="18" fillId="3" borderId="10" xfId="0" quotePrefix="1" applyFont="1" applyFill="1" applyBorder="1" applyAlignment="1">
      <alignment horizontal="center" vertical="center"/>
    </xf>
    <xf numFmtId="3" fontId="22" fillId="3" borderId="10" xfId="0" applyNumberFormat="1" applyFont="1" applyFill="1" applyBorder="1" applyAlignment="1">
      <alignment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left" vertical="center" wrapText="1"/>
    </xf>
    <xf numFmtId="3" fontId="18" fillId="5" borderId="10" xfId="0" applyNumberFormat="1" applyFont="1" applyFill="1" applyBorder="1" applyAlignment="1">
      <alignment vertical="center"/>
    </xf>
    <xf numFmtId="3" fontId="18" fillId="4" borderId="10" xfId="0" applyNumberFormat="1" applyFont="1" applyFill="1" applyBorder="1" applyAlignment="1">
      <alignment vertical="center"/>
    </xf>
    <xf numFmtId="0" fontId="18" fillId="3" borderId="13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left" vertical="center"/>
    </xf>
    <xf numFmtId="3" fontId="22" fillId="6" borderId="10" xfId="0" applyNumberFormat="1" applyFont="1" applyFill="1" applyBorder="1" applyAlignment="1">
      <alignment vertical="center"/>
    </xf>
    <xf numFmtId="0" fontId="18" fillId="7" borderId="10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left" vertical="center" wrapText="1"/>
    </xf>
    <xf numFmtId="3" fontId="22" fillId="7" borderId="10" xfId="0" applyNumberFormat="1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18" fillId="3" borderId="11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3" fontId="22" fillId="0" borderId="10" xfId="0" applyNumberFormat="1" applyFont="1" applyBorder="1" applyAlignment="1">
      <alignment vertical="center"/>
    </xf>
    <xf numFmtId="0" fontId="18" fillId="5" borderId="13" xfId="0" applyFont="1" applyFill="1" applyBorder="1" applyAlignment="1">
      <alignment horizontal="left" vertical="center" wrapText="1"/>
    </xf>
    <xf numFmtId="3" fontId="22" fillId="2" borderId="10" xfId="0" applyNumberFormat="1" applyFont="1" applyFill="1" applyBorder="1" applyAlignment="1">
      <alignment horizontal="left" vertical="center" wrapText="1"/>
    </xf>
    <xf numFmtId="3" fontId="22" fillId="2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left" vertical="center" wrapText="1"/>
    </xf>
    <xf numFmtId="3" fontId="18" fillId="0" borderId="10" xfId="0" applyNumberFormat="1" applyFont="1" applyBorder="1" applyAlignment="1">
      <alignment horizontal="right" vertical="center"/>
    </xf>
    <xf numFmtId="3" fontId="18" fillId="3" borderId="16" xfId="0" applyNumberFormat="1" applyFont="1" applyFill="1" applyBorder="1" applyAlignment="1">
      <alignment horizontal="left" vertical="center" wrapText="1"/>
    </xf>
    <xf numFmtId="3" fontId="18" fillId="3" borderId="10" xfId="0" applyNumberFormat="1" applyFont="1" applyFill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vertical="center"/>
    </xf>
    <xf numFmtId="0" fontId="18" fillId="3" borderId="16" xfId="0" applyFont="1" applyFill="1" applyBorder="1" applyAlignment="1">
      <alignment horizontal="left" vertical="center" wrapText="1"/>
    </xf>
    <xf numFmtId="0" fontId="18" fillId="0" borderId="10" xfId="0" applyFont="1" applyBorder="1" applyAlignment="1">
      <alignment vertical="center" wrapText="1"/>
    </xf>
    <xf numFmtId="0" fontId="37" fillId="0" borderId="7" xfId="0" applyFont="1" applyBorder="1" applyAlignment="1">
      <alignment horizontal="center" vertical="center"/>
    </xf>
    <xf numFmtId="0" fontId="38" fillId="0" borderId="11" xfId="4" applyFont="1" applyAlignment="1">
      <alignment vertical="center"/>
    </xf>
    <xf numFmtId="0" fontId="18" fillId="0" borderId="11" xfId="5" applyFont="1" applyAlignment="1">
      <alignment vertical="center"/>
    </xf>
    <xf numFmtId="3" fontId="18" fillId="0" borderId="11" xfId="5" applyNumberFormat="1" applyFont="1" applyAlignment="1">
      <alignment horizontal="right" vertical="center"/>
    </xf>
    <xf numFmtId="0" fontId="19" fillId="0" borderId="11" xfId="5" applyFont="1" applyAlignment="1">
      <alignment vertical="center"/>
    </xf>
    <xf numFmtId="0" fontId="18" fillId="0" borderId="11" xfId="5" applyFont="1" applyAlignment="1">
      <alignment horizontal="center" vertical="center"/>
    </xf>
    <xf numFmtId="0" fontId="18" fillId="0" borderId="34" xfId="5" applyFont="1" applyBorder="1" applyAlignment="1">
      <alignment horizontal="right" vertical="center"/>
    </xf>
    <xf numFmtId="0" fontId="30" fillId="0" borderId="11" xfId="5" applyFont="1" applyAlignment="1">
      <alignment vertical="center"/>
    </xf>
    <xf numFmtId="0" fontId="25" fillId="0" borderId="19" xfId="5" applyFont="1" applyBorder="1" applyAlignment="1">
      <alignment vertical="center"/>
    </xf>
    <xf numFmtId="0" fontId="25" fillId="0" borderId="33" xfId="5" applyFont="1" applyBorder="1" applyAlignment="1">
      <alignment vertical="center"/>
    </xf>
    <xf numFmtId="0" fontId="25" fillId="0" borderId="11" xfId="5" applyFont="1" applyAlignment="1">
      <alignment vertical="center"/>
    </xf>
    <xf numFmtId="0" fontId="25" fillId="0" borderId="23" xfId="5" applyFont="1" applyBorder="1" applyAlignment="1">
      <alignment horizontal="center" vertical="center"/>
    </xf>
    <xf numFmtId="0" fontId="25" fillId="0" borderId="24" xfId="5" applyFont="1" applyBorder="1" applyAlignment="1">
      <alignment horizontal="center" vertical="center"/>
    </xf>
    <xf numFmtId="0" fontId="25" fillId="0" borderId="26" xfId="5" applyFont="1" applyBorder="1" applyAlignment="1">
      <alignment horizontal="center" vertical="center"/>
    </xf>
    <xf numFmtId="0" fontId="31" fillId="0" borderId="27" xfId="5" applyFont="1" applyBorder="1" applyAlignment="1">
      <alignment horizontal="center" vertical="center"/>
    </xf>
    <xf numFmtId="0" fontId="31" fillId="0" borderId="26" xfId="5" applyFont="1" applyBorder="1" applyAlignment="1">
      <alignment horizontal="center" vertical="center"/>
    </xf>
    <xf numFmtId="0" fontId="31" fillId="0" borderId="11" xfId="5" applyFont="1" applyAlignment="1">
      <alignment vertical="center"/>
    </xf>
    <xf numFmtId="0" fontId="32" fillId="0" borderId="23" xfId="5" applyFont="1" applyBorder="1" applyAlignment="1">
      <alignment vertical="center"/>
    </xf>
    <xf numFmtId="3" fontId="32" fillId="0" borderId="23" xfId="5" applyNumberFormat="1" applyFont="1" applyBorder="1" applyAlignment="1">
      <alignment vertical="center"/>
    </xf>
    <xf numFmtId="0" fontId="26" fillId="0" borderId="11" xfId="5" applyFont="1" applyAlignment="1">
      <alignment vertical="center"/>
    </xf>
    <xf numFmtId="0" fontId="29" fillId="0" borderId="27" xfId="5" applyFont="1" applyBorder="1" applyAlignment="1">
      <alignment vertical="center"/>
    </xf>
    <xf numFmtId="3" fontId="29" fillId="0" borderId="27" xfId="5" applyNumberFormat="1" applyFont="1" applyBorder="1" applyAlignment="1">
      <alignment vertical="center"/>
    </xf>
    <xf numFmtId="3" fontId="25" fillId="0" borderId="11" xfId="5" applyNumberFormat="1" applyFont="1" applyAlignment="1">
      <alignment vertical="center"/>
    </xf>
    <xf numFmtId="0" fontId="22" fillId="0" borderId="11" xfId="5" applyFont="1" applyAlignment="1">
      <alignment vertical="center"/>
    </xf>
    <xf numFmtId="0" fontId="19" fillId="0" borderId="11" xfId="5" applyFont="1" applyAlignment="1">
      <alignment horizontal="justify" vertical="center"/>
    </xf>
    <xf numFmtId="0" fontId="19" fillId="0" borderId="11" xfId="5" applyFont="1" applyAlignment="1">
      <alignment horizontal="left" vertical="center"/>
    </xf>
    <xf numFmtId="0" fontId="19" fillId="0" borderId="11" xfId="5" applyFont="1" applyAlignment="1">
      <alignment horizontal="center" vertical="center"/>
    </xf>
    <xf numFmtId="0" fontId="18" fillId="0" borderId="11" xfId="5" applyFont="1" applyAlignment="1">
      <alignment horizontal="left" vertical="center"/>
    </xf>
    <xf numFmtId="0" fontId="22" fillId="0" borderId="11" xfId="5" applyFont="1" applyAlignment="1">
      <alignment horizontal="center" vertical="center"/>
    </xf>
    <xf numFmtId="0" fontId="18" fillId="0" borderId="11" xfId="5" applyFont="1" applyAlignment="1">
      <alignment horizontal="justify" vertical="center"/>
    </xf>
    <xf numFmtId="0" fontId="18" fillId="0" borderId="11" xfId="5" applyFont="1" applyAlignment="1">
      <alignment horizontal="right" vertical="center"/>
    </xf>
    <xf numFmtId="0" fontId="33" fillId="0" borderId="11" xfId="5" applyFont="1" applyAlignment="1">
      <alignment horizontal="center" vertical="center"/>
    </xf>
    <xf numFmtId="0" fontId="33" fillId="0" borderId="11" xfId="5" applyFont="1" applyAlignment="1">
      <alignment horizontal="center" vertical="center" shrinkToFit="1"/>
    </xf>
    <xf numFmtId="0" fontId="25" fillId="0" borderId="35" xfId="5" applyFont="1" applyBorder="1" applyAlignment="1">
      <alignment vertical="center"/>
    </xf>
    <xf numFmtId="0" fontId="25" fillId="0" borderId="36" xfId="5" applyFont="1" applyBorder="1" applyAlignment="1">
      <alignment horizontal="center" vertical="center"/>
    </xf>
    <xf numFmtId="0" fontId="25" fillId="0" borderId="24" xfId="5" applyFont="1" applyBorder="1" applyAlignment="1">
      <alignment vertical="center"/>
    </xf>
    <xf numFmtId="0" fontId="25" fillId="0" borderId="23" xfId="5" applyFont="1" applyBorder="1" applyAlignment="1">
      <alignment vertical="center"/>
    </xf>
    <xf numFmtId="0" fontId="25" fillId="0" borderId="37" xfId="5" applyFont="1" applyBorder="1" applyAlignment="1">
      <alignment vertical="center"/>
    </xf>
    <xf numFmtId="0" fontId="27" fillId="0" borderId="20" xfId="5" applyFont="1" applyBorder="1" applyAlignment="1">
      <alignment vertical="center"/>
    </xf>
    <xf numFmtId="0" fontId="27" fillId="0" borderId="21" xfId="5" applyFont="1" applyBorder="1" applyAlignment="1">
      <alignment vertical="center"/>
    </xf>
    <xf numFmtId="0" fontId="27" fillId="0" borderId="27" xfId="5" applyFont="1" applyBorder="1" applyAlignment="1">
      <alignment vertical="center"/>
    </xf>
    <xf numFmtId="0" fontId="35" fillId="0" borderId="22" xfId="5" applyFont="1" applyBorder="1" applyAlignment="1">
      <alignment vertical="center"/>
    </xf>
    <xf numFmtId="3" fontId="34" fillId="0" borderId="27" xfId="5" applyNumberFormat="1" applyFont="1" applyBorder="1" applyAlignment="1">
      <alignment vertical="center"/>
    </xf>
    <xf numFmtId="3" fontId="32" fillId="0" borderId="27" xfId="5" applyNumberFormat="1" applyFont="1" applyBorder="1" applyAlignment="1">
      <alignment vertical="center"/>
    </xf>
    <xf numFmtId="0" fontId="26" fillId="0" borderId="27" xfId="5" applyFont="1" applyBorder="1" applyAlignment="1">
      <alignment vertical="center"/>
    </xf>
    <xf numFmtId="3" fontId="26" fillId="0" borderId="27" xfId="5" applyNumberFormat="1" applyFont="1" applyBorder="1" applyAlignment="1">
      <alignment vertical="center"/>
    </xf>
    <xf numFmtId="0" fontId="29" fillId="0" borderId="20" xfId="5" applyFont="1" applyBorder="1" applyAlignment="1">
      <alignment vertical="center"/>
    </xf>
    <xf numFmtId="0" fontId="29" fillId="0" borderId="21" xfId="5" applyFont="1" applyBorder="1" applyAlignment="1">
      <alignment horizontal="left" vertical="center"/>
    </xf>
    <xf numFmtId="0" fontId="29" fillId="0" borderId="27" xfId="5" quotePrefix="1" applyFont="1" applyBorder="1" applyAlignment="1">
      <alignment horizontal="center" vertical="center"/>
    </xf>
    <xf numFmtId="0" fontId="29" fillId="0" borderId="27" xfId="5" applyFont="1" applyBorder="1" applyAlignment="1">
      <alignment horizontal="center" vertical="center"/>
    </xf>
    <xf numFmtId="0" fontId="25" fillId="0" borderId="23" xfId="5" applyFont="1" applyBorder="1" applyAlignment="1">
      <alignment horizontal="justify" vertical="center" wrapText="1"/>
    </xf>
    <xf numFmtId="3" fontId="25" fillId="0" borderId="23" xfId="5" applyNumberFormat="1" applyFont="1" applyBorder="1" applyAlignment="1">
      <alignment vertical="center"/>
    </xf>
    <xf numFmtId="0" fontId="29" fillId="0" borderId="26" xfId="5" quotePrefix="1" applyFont="1" applyBorder="1" applyAlignment="1">
      <alignment horizontal="center" vertical="center"/>
    </xf>
    <xf numFmtId="0" fontId="29" fillId="0" borderId="26" xfId="5" applyFont="1" applyBorder="1" applyAlignment="1">
      <alignment horizontal="center" vertical="center"/>
    </xf>
    <xf numFmtId="0" fontId="29" fillId="0" borderId="26" xfId="5" applyFont="1" applyBorder="1" applyAlignment="1">
      <alignment vertical="center"/>
    </xf>
    <xf numFmtId="3" fontId="29" fillId="0" borderId="26" xfId="5" applyNumberFormat="1" applyFont="1" applyBorder="1" applyAlignment="1">
      <alignment vertical="center"/>
    </xf>
    <xf numFmtId="3" fontId="25" fillId="0" borderId="19" xfId="5" applyNumberFormat="1" applyFont="1" applyBorder="1" applyAlignment="1">
      <alignment vertical="center"/>
    </xf>
    <xf numFmtId="0" fontId="25" fillId="0" borderId="34" xfId="5" applyFont="1" applyBorder="1" applyAlignment="1">
      <alignment horizontal="justify" vertical="center"/>
    </xf>
    <xf numFmtId="3" fontId="25" fillId="0" borderId="26" xfId="5" applyNumberFormat="1" applyFont="1" applyBorder="1" applyAlignment="1">
      <alignment vertical="center"/>
    </xf>
    <xf numFmtId="14" fontId="29" fillId="0" borderId="20" xfId="5" applyNumberFormat="1" applyFont="1" applyBorder="1" applyAlignment="1">
      <alignment vertical="center"/>
    </xf>
    <xf numFmtId="0" fontId="29" fillId="0" borderId="23" xfId="5" quotePrefix="1" applyFont="1" applyBorder="1" applyAlignment="1">
      <alignment horizontal="center" vertical="center"/>
    </xf>
    <xf numFmtId="0" fontId="39" fillId="0" borderId="33" xfId="5" applyFont="1" applyBorder="1" applyAlignment="1">
      <alignment horizontal="center" vertical="center"/>
    </xf>
    <xf numFmtId="0" fontId="39" fillId="0" borderId="19" xfId="5" applyFont="1" applyBorder="1" applyAlignment="1">
      <alignment horizontal="center" vertical="center"/>
    </xf>
    <xf numFmtId="0" fontId="40" fillId="0" borderId="11" xfId="5" applyFont="1" applyAlignment="1">
      <alignment vertical="center"/>
    </xf>
    <xf numFmtId="0" fontId="25" fillId="0" borderId="11" xfId="5" applyFont="1" applyAlignment="1">
      <alignment horizontal="left" vertical="center" wrapText="1"/>
    </xf>
    <xf numFmtId="0" fontId="25" fillId="0" borderId="11" xfId="5" applyFont="1" applyAlignment="1">
      <alignment vertical="center" wrapText="1"/>
    </xf>
    <xf numFmtId="0" fontId="25" fillId="0" borderId="34" xfId="5" applyFont="1" applyBorder="1" applyAlignment="1">
      <alignment horizontal="left" vertical="center" wrapText="1"/>
    </xf>
    <xf numFmtId="0" fontId="25" fillId="0" borderId="20" xfId="5" applyFont="1" applyBorder="1" applyAlignment="1">
      <alignment horizontal="center" vertical="center"/>
    </xf>
    <xf numFmtId="0" fontId="25" fillId="0" borderId="21" xfId="5" applyFont="1" applyBorder="1" applyAlignment="1">
      <alignment horizontal="center" vertical="center"/>
    </xf>
    <xf numFmtId="0" fontId="25" fillId="0" borderId="21" xfId="5" applyFont="1" applyBorder="1" applyAlignment="1">
      <alignment horizontal="justify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right" vertical="center"/>
    </xf>
    <xf numFmtId="0" fontId="3" fillId="0" borderId="9" xfId="0" applyFont="1" applyBorder="1"/>
    <xf numFmtId="3" fontId="1" fillId="0" borderId="14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center"/>
    </xf>
    <xf numFmtId="3" fontId="1" fillId="3" borderId="14" xfId="0" applyNumberFormat="1" applyFont="1" applyFill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left" vertical="center" wrapText="1"/>
    </xf>
    <xf numFmtId="3" fontId="7" fillId="3" borderId="14" xfId="0" applyNumberFormat="1" applyFont="1" applyFill="1" applyBorder="1" applyAlignment="1">
      <alignment horizontal="right" vertical="center"/>
    </xf>
    <xf numFmtId="0" fontId="23" fillId="0" borderId="19" xfId="1" applyFont="1" applyBorder="1" applyAlignment="1">
      <alignment horizontal="center" vertical="center" wrapText="1"/>
    </xf>
    <xf numFmtId="0" fontId="23" fillId="0" borderId="23" xfId="1" applyFont="1" applyBorder="1" applyAlignment="1">
      <alignment horizontal="center" vertical="center" wrapText="1"/>
    </xf>
    <xf numFmtId="0" fontId="23" fillId="0" borderId="26" xfId="1" applyFont="1" applyBorder="1" applyAlignment="1">
      <alignment horizontal="center" vertical="center" wrapText="1"/>
    </xf>
    <xf numFmtId="3" fontId="23" fillId="0" borderId="23" xfId="1" applyNumberFormat="1" applyFont="1" applyBorder="1" applyAlignment="1">
      <alignment horizontal="center" vertical="center" wrapText="1"/>
    </xf>
    <xf numFmtId="3" fontId="23" fillId="0" borderId="26" xfId="1" applyNumberFormat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/>
    </xf>
    <xf numFmtId="0" fontId="36" fillId="0" borderId="11" xfId="1" applyFont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25" fillId="0" borderId="20" xfId="6" applyFont="1" applyBorder="1" applyAlignment="1">
      <alignment horizontal="center" vertical="center"/>
    </xf>
    <xf numFmtId="0" fontId="25" fillId="0" borderId="21" xfId="6" applyFont="1" applyBorder="1" applyAlignment="1">
      <alignment horizontal="center" vertical="center"/>
    </xf>
    <xf numFmtId="0" fontId="25" fillId="0" borderId="22" xfId="6" applyFont="1" applyBorder="1" applyAlignment="1">
      <alignment horizontal="center" vertical="center"/>
    </xf>
    <xf numFmtId="0" fontId="32" fillId="0" borderId="11" xfId="6" applyFont="1" applyAlignment="1">
      <alignment horizontal="center" vertical="center"/>
    </xf>
    <xf numFmtId="0" fontId="32" fillId="0" borderId="11" xfId="2" applyFont="1" applyAlignment="1">
      <alignment horizontal="center" vertical="center"/>
    </xf>
    <xf numFmtId="0" fontId="27" fillId="0" borderId="19" xfId="6" applyFont="1" applyBorder="1" applyAlignment="1">
      <alignment horizontal="center" vertical="center" wrapText="1"/>
    </xf>
    <xf numFmtId="0" fontId="27" fillId="0" borderId="23" xfId="6" applyFont="1" applyBorder="1" applyAlignment="1">
      <alignment horizontal="center" vertical="center" wrapText="1"/>
    </xf>
    <xf numFmtId="0" fontId="27" fillId="0" borderId="26" xfId="6" applyFont="1" applyBorder="1" applyAlignment="1">
      <alignment horizontal="center" vertical="center" wrapText="1"/>
    </xf>
    <xf numFmtId="3" fontId="27" fillId="0" borderId="23" xfId="6" applyNumberFormat="1" applyFont="1" applyBorder="1" applyAlignment="1">
      <alignment horizontal="center" vertical="center" wrapText="1"/>
    </xf>
    <xf numFmtId="3" fontId="27" fillId="0" borderId="26" xfId="6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13" xfId="0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0" fontId="36" fillId="0" borderId="11" xfId="5" applyFont="1" applyAlignment="1">
      <alignment horizontal="center" vertical="center"/>
    </xf>
    <xf numFmtId="0" fontId="29" fillId="0" borderId="19" xfId="5" applyFont="1" applyBorder="1" applyAlignment="1">
      <alignment horizontal="center" vertical="center" wrapText="1"/>
    </xf>
    <xf numFmtId="0" fontId="29" fillId="0" borderId="26" xfId="5" applyFont="1" applyBorder="1" applyAlignment="1">
      <alignment horizontal="center" vertical="center" wrapText="1"/>
    </xf>
    <xf numFmtId="0" fontId="25" fillId="0" borderId="19" xfId="5" applyFont="1" applyBorder="1" applyAlignment="1">
      <alignment horizontal="center" vertical="center" wrapText="1"/>
    </xf>
    <xf numFmtId="0" fontId="25" fillId="0" borderId="26" xfId="5" applyFont="1" applyBorder="1" applyAlignment="1">
      <alignment horizontal="center" vertical="center" wrapText="1"/>
    </xf>
    <xf numFmtId="0" fontId="29" fillId="0" borderId="21" xfId="5" applyFont="1" applyBorder="1" applyAlignment="1">
      <alignment horizontal="left" vertical="center"/>
    </xf>
    <xf numFmtId="0" fontId="29" fillId="0" borderId="22" xfId="5" applyFont="1" applyBorder="1" applyAlignment="1">
      <alignment horizontal="left" vertical="center"/>
    </xf>
    <xf numFmtId="49" fontId="36" fillId="0" borderId="11" xfId="5" applyNumberFormat="1" applyFont="1" applyAlignment="1">
      <alignment horizontal="center" vertical="center" wrapText="1"/>
    </xf>
    <xf numFmtId="0" fontId="36" fillId="0" borderId="11" xfId="5" applyFont="1" applyAlignment="1">
      <alignment horizontal="center" vertical="center" shrinkToFit="1"/>
    </xf>
    <xf numFmtId="0" fontId="34" fillId="0" borderId="20" xfId="5" applyFont="1" applyBorder="1" applyAlignment="1">
      <alignment vertical="center"/>
    </xf>
    <xf numFmtId="0" fontId="25" fillId="0" borderId="21" xfId="5" applyFont="1" applyBorder="1" applyAlignment="1">
      <alignment vertical="center"/>
    </xf>
    <xf numFmtId="0" fontId="32" fillId="0" borderId="20" xfId="5" applyFont="1" applyBorder="1" applyAlignment="1">
      <alignment vertical="center"/>
    </xf>
    <xf numFmtId="0" fontId="25" fillId="0" borderId="22" xfId="5" applyFont="1" applyBorder="1" applyAlignment="1">
      <alignment vertical="center"/>
    </xf>
    <xf numFmtId="0" fontId="26" fillId="0" borderId="20" xfId="5" applyFont="1" applyBorder="1" applyAlignment="1">
      <alignment horizontal="center" vertical="center"/>
    </xf>
    <xf numFmtId="0" fontId="26" fillId="0" borderId="21" xfId="5" applyFont="1" applyBorder="1" applyAlignment="1">
      <alignment horizontal="center" vertical="center"/>
    </xf>
    <xf numFmtId="0" fontId="26" fillId="0" borderId="22" xfId="5" applyFont="1" applyBorder="1" applyAlignment="1">
      <alignment horizontal="center" vertical="center"/>
    </xf>
    <xf numFmtId="0" fontId="26" fillId="0" borderId="20" xfId="5" applyFont="1" applyBorder="1" applyAlignment="1">
      <alignment vertical="center"/>
    </xf>
    <xf numFmtId="3" fontId="18" fillId="0" borderId="11" xfId="1" applyNumberFormat="1" applyFont="1" applyAlignment="1">
      <alignment horizontal="center" vertical="center"/>
    </xf>
  </cellXfs>
  <cellStyles count="8">
    <cellStyle name="Normalny" xfId="0" builtinId="0"/>
    <cellStyle name="Normalny 2" xfId="1" xr:uid="{00000000-0005-0000-0000-000001000000}"/>
    <cellStyle name="Normalny 2 2" xfId="6" xr:uid="{00000000-0005-0000-0000-000002000000}"/>
    <cellStyle name="Normalny 3" xfId="2" xr:uid="{00000000-0005-0000-0000-000003000000}"/>
    <cellStyle name="Normalny 4" xfId="3" xr:uid="{00000000-0005-0000-0000-000004000000}"/>
    <cellStyle name="Normalny 5" xfId="4" xr:uid="{00000000-0005-0000-0000-000005000000}"/>
    <cellStyle name="Normalny 6" xfId="5" xr:uid="{00000000-0005-0000-0000-000006000000}"/>
    <cellStyle name="Normalny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3"/>
  <sheetViews>
    <sheetView workbookViewId="0">
      <pane xSplit="11" ySplit="17" topLeftCell="L18" activePane="bottomRight" state="frozen"/>
      <selection pane="topRight" activeCell="L1" sqref="L1"/>
      <selection pane="bottomLeft" activeCell="A18" sqref="A18"/>
      <selection pane="bottomRight" activeCell="L18" sqref="L18"/>
    </sheetView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148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363" t="s">
        <v>0</v>
      </c>
      <c r="B3" s="363" t="s">
        <v>1</v>
      </c>
      <c r="C3" s="363" t="s">
        <v>2</v>
      </c>
      <c r="D3" s="363" t="s">
        <v>3</v>
      </c>
      <c r="E3" s="363" t="s">
        <v>4</v>
      </c>
      <c r="F3" s="366" t="s">
        <v>5</v>
      </c>
      <c r="G3" s="361"/>
      <c r="H3" s="361"/>
      <c r="I3" s="361"/>
      <c r="J3" s="362"/>
      <c r="K3" s="360" t="s">
        <v>149</v>
      </c>
      <c r="L3" s="361"/>
      <c r="M3" s="362"/>
      <c r="N3" s="3"/>
      <c r="O3" s="3"/>
      <c r="P3" s="3"/>
      <c r="Q3" s="3"/>
    </row>
    <row r="4" spans="1:17" ht="12.75" customHeight="1">
      <c r="A4" s="364"/>
      <c r="B4" s="364"/>
      <c r="C4" s="364"/>
      <c r="D4" s="364"/>
      <c r="E4" s="364"/>
      <c r="F4" s="367" t="s">
        <v>6</v>
      </c>
      <c r="G4" s="367" t="s">
        <v>7</v>
      </c>
      <c r="H4" s="367" t="s">
        <v>8</v>
      </c>
      <c r="I4" s="367" t="s">
        <v>9</v>
      </c>
      <c r="J4" s="374" t="s">
        <v>10</v>
      </c>
      <c r="K4" s="377" t="s">
        <v>11</v>
      </c>
      <c r="L4" s="376" t="s">
        <v>12</v>
      </c>
      <c r="M4" s="362"/>
      <c r="N4" s="3"/>
      <c r="O4" s="3"/>
      <c r="P4" s="3"/>
      <c r="Q4" s="3"/>
    </row>
    <row r="5" spans="1:17" ht="37.5" customHeight="1">
      <c r="A5" s="364"/>
      <c r="B5" s="364"/>
      <c r="C5" s="364"/>
      <c r="D5" s="365"/>
      <c r="E5" s="365"/>
      <c r="F5" s="364"/>
      <c r="G5" s="364"/>
      <c r="H5" s="364"/>
      <c r="I5" s="364"/>
      <c r="J5" s="364"/>
      <c r="K5" s="364"/>
      <c r="L5" s="5" t="s">
        <v>13</v>
      </c>
      <c r="M5" s="375" t="s">
        <v>14</v>
      </c>
      <c r="N5" s="6"/>
      <c r="O5" s="3"/>
      <c r="P5" s="3"/>
      <c r="Q5" s="3"/>
    </row>
    <row r="6" spans="1:17" ht="13.5" customHeight="1">
      <c r="A6" s="365"/>
      <c r="B6" s="365"/>
      <c r="C6" s="365"/>
      <c r="D6" s="366" t="s">
        <v>15</v>
      </c>
      <c r="E6" s="361"/>
      <c r="F6" s="361"/>
      <c r="G6" s="361"/>
      <c r="H6" s="361"/>
      <c r="I6" s="361"/>
      <c r="J6" s="362"/>
      <c r="K6" s="371" t="s">
        <v>15</v>
      </c>
      <c r="L6" s="362"/>
      <c r="M6" s="365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371">
        <v>12</v>
      </c>
      <c r="M7" s="362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SUM(D10+D37+D41+D45+D51+D55+D59+D66+D70+D74+D78+D82+D98+D104+D113+D138+D146+D150+D154+D158+D162+D167+D207+D228)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150</v>
      </c>
      <c r="C12" s="34" t="s">
        <v>151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152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153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25.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154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155</v>
      </c>
      <c r="N100" s="38"/>
      <c r="O100" s="38"/>
      <c r="P100" s="38"/>
      <c r="Q100" s="38"/>
    </row>
    <row r="101" spans="1:17" ht="38.25" customHeight="1" outlineLevel="2">
      <c r="A101" s="381"/>
      <c r="B101" s="381">
        <v>75411</v>
      </c>
      <c r="C101" s="382" t="s">
        <v>87</v>
      </c>
      <c r="D101" s="372">
        <v>102</v>
      </c>
      <c r="E101" s="386">
        <f>F101+G102+H102+I101+J102</f>
        <v>116493</v>
      </c>
      <c r="F101" s="372">
        <v>113993</v>
      </c>
      <c r="G101" s="372"/>
      <c r="H101" s="373"/>
      <c r="I101" s="372">
        <v>2500</v>
      </c>
      <c r="J101" s="372"/>
      <c r="K101" s="372"/>
      <c r="L101" s="372">
        <v>1222</v>
      </c>
      <c r="M101" s="37" t="s">
        <v>156</v>
      </c>
      <c r="N101" s="38"/>
      <c r="O101" s="38"/>
      <c r="P101" s="38"/>
      <c r="Q101" s="38"/>
    </row>
    <row r="102" spans="1:17" ht="66" customHeight="1" outlineLevel="2">
      <c r="A102" s="369"/>
      <c r="B102" s="369"/>
      <c r="C102" s="369"/>
      <c r="D102" s="369"/>
      <c r="E102" s="369"/>
      <c r="F102" s="369"/>
      <c r="G102" s="369"/>
      <c r="H102" s="369"/>
      <c r="I102" s="369"/>
      <c r="J102" s="369"/>
      <c r="K102" s="369"/>
      <c r="L102" s="369"/>
      <c r="M102" s="37" t="s">
        <v>157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158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159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97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98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99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100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160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101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161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162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163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104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105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106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107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108</v>
      </c>
      <c r="N126" s="38"/>
      <c r="O126" s="38"/>
      <c r="P126" s="38"/>
      <c r="Q126" s="38"/>
    </row>
    <row r="127" spans="1:17" ht="12.75" customHeight="1" outlineLevel="2">
      <c r="A127" s="33"/>
      <c r="B127" s="33">
        <v>85231</v>
      </c>
      <c r="C127" s="39" t="s">
        <v>109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164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110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111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112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165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166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167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114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168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115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116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168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169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95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96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117</v>
      </c>
      <c r="D146" s="26">
        <f t="shared" ref="D146:L146" si="65">D147</f>
        <v>119</v>
      </c>
      <c r="E146" s="26">
        <f t="shared" si="65"/>
        <v>4117</v>
      </c>
      <c r="F146" s="26">
        <f t="shared" si="65"/>
        <v>3819</v>
      </c>
      <c r="G146" s="26">
        <f t="shared" si="65"/>
        <v>10</v>
      </c>
      <c r="H146" s="26">
        <f t="shared" si="65"/>
        <v>288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118</v>
      </c>
      <c r="D147" s="36">
        <f>D148</f>
        <v>119</v>
      </c>
      <c r="E147" s="36">
        <f t="shared" ref="E147:H147" si="66">SUM(E148:E149)</f>
        <v>4117</v>
      </c>
      <c r="F147" s="36">
        <f t="shared" si="66"/>
        <v>3819</v>
      </c>
      <c r="G147" s="36">
        <f t="shared" si="66"/>
        <v>10</v>
      </c>
      <c r="H147" s="36">
        <f t="shared" si="66"/>
        <v>288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119</v>
      </c>
      <c r="D148" s="35">
        <v>119</v>
      </c>
      <c r="E148" s="35">
        <f>SUM(F148:H148)</f>
        <v>4117</v>
      </c>
      <c r="F148" s="35">
        <v>3819</v>
      </c>
      <c r="G148" s="35">
        <v>10</v>
      </c>
      <c r="H148" s="21">
        <v>288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120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121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122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123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124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125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126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170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127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128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129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130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171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131</v>
      </c>
      <c r="D167" s="26">
        <f>D168+D171+D175+D188+D192+D198+D201+D204</f>
        <v>12151</v>
      </c>
      <c r="E167" s="26">
        <f t="shared" ref="E167:L167" si="81">E168+E171+E175+E188+E192+E198+E201+E195+E204</f>
        <v>44633</v>
      </c>
      <c r="F167" s="26">
        <f t="shared" si="81"/>
        <v>0</v>
      </c>
      <c r="G167" s="26">
        <f t="shared" si="81"/>
        <v>93</v>
      </c>
      <c r="H167" s="26">
        <f t="shared" si="81"/>
        <v>41639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385"/>
      <c r="B176" s="384">
        <v>75011</v>
      </c>
      <c r="C176" s="387" t="s">
        <v>132</v>
      </c>
      <c r="D176" s="388">
        <v>10800</v>
      </c>
      <c r="E176" s="368">
        <f>F182+G176+H176+I176+J176</f>
        <v>37960</v>
      </c>
      <c r="F176" s="388"/>
      <c r="G176" s="368">
        <v>75</v>
      </c>
      <c r="H176" s="370">
        <v>34984</v>
      </c>
      <c r="I176" s="368">
        <v>1674</v>
      </c>
      <c r="J176" s="368">
        <v>1227</v>
      </c>
      <c r="K176" s="368"/>
      <c r="L176" s="368">
        <v>1374</v>
      </c>
      <c r="M176" s="116" t="s">
        <v>172</v>
      </c>
      <c r="N176" s="90"/>
      <c r="O176" s="91"/>
      <c r="P176" s="49"/>
      <c r="Q176" s="49"/>
    </row>
    <row r="177" spans="1:17" ht="67.5" customHeight="1" outlineLevel="1">
      <c r="A177" s="364"/>
      <c r="B177" s="364"/>
      <c r="C177" s="364"/>
      <c r="D177" s="364"/>
      <c r="E177" s="364"/>
      <c r="F177" s="364"/>
      <c r="G177" s="364"/>
      <c r="H177" s="364"/>
      <c r="I177" s="364"/>
      <c r="J177" s="364"/>
      <c r="K177" s="364"/>
      <c r="L177" s="364"/>
      <c r="M177" s="116" t="s">
        <v>173</v>
      </c>
      <c r="N177" s="49"/>
      <c r="O177" s="91"/>
      <c r="P177" s="49"/>
      <c r="Q177" s="49"/>
    </row>
    <row r="178" spans="1:17" ht="55.5" customHeight="1" outlineLevel="1">
      <c r="A178" s="364"/>
      <c r="B178" s="364"/>
      <c r="C178" s="364"/>
      <c r="D178" s="364"/>
      <c r="E178" s="364"/>
      <c r="F178" s="364"/>
      <c r="G178" s="364"/>
      <c r="H178" s="364"/>
      <c r="I178" s="364"/>
      <c r="J178" s="364"/>
      <c r="K178" s="364"/>
      <c r="L178" s="364"/>
      <c r="M178" s="116" t="s">
        <v>174</v>
      </c>
      <c r="N178" s="49"/>
      <c r="O178" s="91"/>
      <c r="P178" s="49"/>
      <c r="Q178" s="49"/>
    </row>
    <row r="179" spans="1:17" ht="64.5" customHeight="1" outlineLevel="1">
      <c r="A179" s="364"/>
      <c r="B179" s="364"/>
      <c r="C179" s="364"/>
      <c r="D179" s="364"/>
      <c r="E179" s="364"/>
      <c r="F179" s="364"/>
      <c r="G179" s="364"/>
      <c r="H179" s="364"/>
      <c r="I179" s="364"/>
      <c r="J179" s="364"/>
      <c r="K179" s="364"/>
      <c r="L179" s="364"/>
      <c r="M179" s="116" t="s">
        <v>175</v>
      </c>
      <c r="N179" s="49"/>
      <c r="O179" s="91"/>
      <c r="P179" s="49"/>
      <c r="Q179" s="49"/>
    </row>
    <row r="180" spans="1:17" ht="54.75" customHeight="1" outlineLevel="1">
      <c r="A180" s="364"/>
      <c r="B180" s="364"/>
      <c r="C180" s="364"/>
      <c r="D180" s="364"/>
      <c r="E180" s="364"/>
      <c r="F180" s="364"/>
      <c r="G180" s="364"/>
      <c r="H180" s="364"/>
      <c r="I180" s="364"/>
      <c r="J180" s="364"/>
      <c r="K180" s="364"/>
      <c r="L180" s="364"/>
      <c r="M180" s="116" t="s">
        <v>176</v>
      </c>
      <c r="N180" s="49"/>
      <c r="O180" s="91"/>
      <c r="P180" s="49"/>
      <c r="Q180" s="49"/>
    </row>
    <row r="181" spans="1:17" ht="29.25" customHeight="1" outlineLevel="1">
      <c r="A181" s="364"/>
      <c r="B181" s="364"/>
      <c r="C181" s="364"/>
      <c r="D181" s="364"/>
      <c r="E181" s="364"/>
      <c r="F181" s="364"/>
      <c r="G181" s="364"/>
      <c r="H181" s="364"/>
      <c r="I181" s="364"/>
      <c r="J181" s="364"/>
      <c r="K181" s="364"/>
      <c r="L181" s="364"/>
      <c r="M181" s="116" t="s">
        <v>177</v>
      </c>
      <c r="N181" s="49"/>
      <c r="O181" s="91"/>
      <c r="P181" s="49"/>
      <c r="Q181" s="49"/>
    </row>
    <row r="182" spans="1:17" ht="77.25" customHeight="1" outlineLevel="2">
      <c r="A182" s="364"/>
      <c r="B182" s="364"/>
      <c r="C182" s="364"/>
      <c r="D182" s="364"/>
      <c r="E182" s="364"/>
      <c r="F182" s="364"/>
      <c r="G182" s="364"/>
      <c r="H182" s="364"/>
      <c r="I182" s="364"/>
      <c r="J182" s="364"/>
      <c r="K182" s="364"/>
      <c r="L182" s="364"/>
      <c r="M182" s="116" t="s">
        <v>178</v>
      </c>
      <c r="N182" s="38"/>
      <c r="O182" s="92"/>
      <c r="P182" s="38"/>
      <c r="Q182" s="38"/>
    </row>
    <row r="183" spans="1:17" ht="28.5" hidden="1" customHeight="1" outlineLevel="2">
      <c r="A183" s="369"/>
      <c r="B183" s="369"/>
      <c r="C183" s="369"/>
      <c r="D183" s="369"/>
      <c r="E183" s="369"/>
      <c r="F183" s="369"/>
      <c r="G183" s="369"/>
      <c r="H183" s="369"/>
      <c r="I183" s="369"/>
      <c r="J183" s="369"/>
      <c r="K183" s="369"/>
      <c r="L183" s="369"/>
      <c r="M183" s="89" t="s">
        <v>179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133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180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134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135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181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98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99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7.25" customHeight="1" outlineLevel="1">
      <c r="A195" s="63">
        <v>853</v>
      </c>
      <c r="B195" s="63"/>
      <c r="C195" s="45" t="s">
        <v>118</v>
      </c>
      <c r="D195" s="36">
        <f>D196</f>
        <v>0</v>
      </c>
      <c r="E195" s="36">
        <f t="shared" ref="E195:H195" si="87">SUM(E196:E197)</f>
        <v>380</v>
      </c>
      <c r="F195" s="36">
        <f t="shared" si="87"/>
        <v>0</v>
      </c>
      <c r="G195" s="36">
        <f t="shared" si="87"/>
        <v>0</v>
      </c>
      <c r="H195" s="36">
        <f t="shared" si="87"/>
        <v>380</v>
      </c>
      <c r="I195" s="36"/>
      <c r="J195" s="36"/>
      <c r="K195" s="35"/>
      <c r="L195" s="35"/>
      <c r="M195" s="42"/>
      <c r="N195" s="49"/>
      <c r="O195" s="49"/>
      <c r="P195" s="49"/>
      <c r="Q195" s="49"/>
    </row>
    <row r="196" spans="1:17" ht="12.75" customHeight="1" outlineLevel="2">
      <c r="A196" s="33"/>
      <c r="B196" s="33">
        <v>85321</v>
      </c>
      <c r="C196" s="34" t="s">
        <v>119</v>
      </c>
      <c r="D196" s="35"/>
      <c r="E196" s="35">
        <f>SUM(F196:H196)</f>
        <v>380</v>
      </c>
      <c r="F196" s="35"/>
      <c r="G196" s="35"/>
      <c r="H196" s="21">
        <v>380</v>
      </c>
      <c r="I196" s="35"/>
      <c r="J196" s="35"/>
      <c r="K196" s="35"/>
      <c r="L196" s="35"/>
      <c r="M196" s="42"/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855</v>
      </c>
      <c r="B198" s="33"/>
      <c r="C198" s="45" t="s">
        <v>110</v>
      </c>
      <c r="D198" s="35">
        <f t="shared" ref="D198:L198" si="88">D199</f>
        <v>0</v>
      </c>
      <c r="E198" s="35">
        <f t="shared" si="88"/>
        <v>1488</v>
      </c>
      <c r="F198" s="35">
        <f t="shared" si="88"/>
        <v>0</v>
      </c>
      <c r="G198" s="35">
        <f t="shared" si="88"/>
        <v>0</v>
      </c>
      <c r="H198" s="35">
        <f t="shared" si="88"/>
        <v>1488</v>
      </c>
      <c r="I198" s="35">
        <f t="shared" si="88"/>
        <v>0</v>
      </c>
      <c r="J198" s="35">
        <f t="shared" si="88"/>
        <v>0</v>
      </c>
      <c r="K198" s="35">
        <f t="shared" si="88"/>
        <v>0</v>
      </c>
      <c r="L198" s="35">
        <f t="shared" si="88"/>
        <v>1488</v>
      </c>
      <c r="M198" s="31"/>
      <c r="N198" s="38"/>
      <c r="O198" s="38"/>
      <c r="P198" s="38"/>
      <c r="Q198" s="38"/>
    </row>
    <row r="199" spans="1:17" ht="102.75" customHeight="1" outlineLevel="2">
      <c r="A199" s="33"/>
      <c r="B199" s="33">
        <v>85595</v>
      </c>
      <c r="C199" s="34" t="s">
        <v>25</v>
      </c>
      <c r="D199" s="35"/>
      <c r="E199" s="35">
        <f>SUM(F199:J199)</f>
        <v>1488</v>
      </c>
      <c r="F199" s="35"/>
      <c r="G199" s="35"/>
      <c r="H199" s="35">
        <v>1488</v>
      </c>
      <c r="I199" s="35"/>
      <c r="J199" s="35"/>
      <c r="K199" s="35"/>
      <c r="L199" s="35">
        <v>1488</v>
      </c>
      <c r="M199" s="119" t="s">
        <v>182</v>
      </c>
      <c r="N199" s="38"/>
      <c r="O199" s="38"/>
      <c r="P199" s="38"/>
      <c r="Q199" s="38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33">
        <v>900</v>
      </c>
      <c r="B201" s="33"/>
      <c r="C201" s="45" t="s">
        <v>37</v>
      </c>
      <c r="D201" s="21">
        <f>D202</f>
        <v>1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90095</v>
      </c>
      <c r="C202" s="86" t="s">
        <v>25</v>
      </c>
      <c r="D202" s="21">
        <v>1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2.75" customHeight="1" outlineLevel="2">
      <c r="A203" s="33"/>
      <c r="B203" s="33"/>
      <c r="C203" s="34"/>
      <c r="D203" s="21"/>
      <c r="E203" s="52"/>
      <c r="F203" s="53"/>
      <c r="G203" s="53"/>
      <c r="H203" s="53"/>
      <c r="I203" s="53"/>
      <c r="J203" s="53"/>
      <c r="K203" s="53"/>
      <c r="L203" s="53"/>
      <c r="M203" s="31"/>
      <c r="N203" s="3"/>
      <c r="O203" s="3"/>
      <c r="P203" s="3"/>
      <c r="Q203" s="3"/>
    </row>
    <row r="204" spans="1:17" ht="12.75" customHeight="1" outlineLevel="2">
      <c r="A204" s="28">
        <v>921</v>
      </c>
      <c r="B204" s="28"/>
      <c r="C204" s="29" t="s">
        <v>128</v>
      </c>
      <c r="D204" s="21">
        <f>D205</f>
        <v>10</v>
      </c>
      <c r="E204" s="52"/>
      <c r="F204" s="53"/>
      <c r="G204" s="53"/>
      <c r="H204" s="53"/>
      <c r="I204" s="53"/>
      <c r="J204" s="53"/>
      <c r="K204" s="53"/>
      <c r="L204" s="53"/>
      <c r="M204" s="31"/>
      <c r="N204" s="3"/>
      <c r="O204" s="3"/>
      <c r="P204" s="3"/>
      <c r="Q204" s="3"/>
    </row>
    <row r="205" spans="1:17" ht="12.75" customHeight="1" outlineLevel="2">
      <c r="A205" s="33"/>
      <c r="B205" s="33">
        <v>92195</v>
      </c>
      <c r="C205" s="86" t="s">
        <v>25</v>
      </c>
      <c r="D205" s="21">
        <v>10</v>
      </c>
      <c r="E205" s="52"/>
      <c r="F205" s="53"/>
      <c r="G205" s="53"/>
      <c r="H205" s="53"/>
      <c r="I205" s="53"/>
      <c r="J205" s="53"/>
      <c r="K205" s="53"/>
      <c r="L205" s="53"/>
      <c r="M205" s="31"/>
      <c r="N205" s="3"/>
      <c r="O205" s="3"/>
      <c r="P205" s="3"/>
      <c r="Q205" s="3"/>
    </row>
    <row r="206" spans="1:17" ht="14.25" customHeight="1" outlineLevel="2">
      <c r="A206" s="61"/>
      <c r="B206" s="61"/>
      <c r="C206" s="62"/>
      <c r="D206" s="21"/>
      <c r="E206" s="53"/>
      <c r="F206" s="53"/>
      <c r="G206" s="53"/>
      <c r="H206" s="53"/>
      <c r="I206" s="53"/>
      <c r="J206" s="53"/>
      <c r="K206" s="53"/>
      <c r="L206" s="53"/>
      <c r="M206" s="31" t="s">
        <v>120</v>
      </c>
      <c r="N206" s="3"/>
      <c r="O206" s="3"/>
      <c r="P206" s="3"/>
      <c r="Q206" s="3"/>
    </row>
    <row r="207" spans="1:17" ht="12.75" customHeight="1" outlineLevel="2">
      <c r="A207" s="24"/>
      <c r="B207" s="24"/>
      <c r="C207" s="25" t="s">
        <v>137</v>
      </c>
      <c r="D207" s="26">
        <f>D212+D219+D222+D225</f>
        <v>0</v>
      </c>
      <c r="E207" s="26">
        <f>F207+G207+H207+I207+J207</f>
        <v>24725</v>
      </c>
      <c r="F207" s="26">
        <f t="shared" ref="F207:L207" si="89">F209+F212+F219+F222+F225+F216</f>
        <v>23680</v>
      </c>
      <c r="G207" s="26">
        <f t="shared" si="89"/>
        <v>295</v>
      </c>
      <c r="H207" s="26">
        <f t="shared" si="89"/>
        <v>750</v>
      </c>
      <c r="I207" s="26">
        <f t="shared" si="89"/>
        <v>0</v>
      </c>
      <c r="J207" s="26">
        <f t="shared" si="89"/>
        <v>0</v>
      </c>
      <c r="K207" s="26">
        <f t="shared" si="89"/>
        <v>0</v>
      </c>
      <c r="L207" s="26">
        <f t="shared" si="89"/>
        <v>4412</v>
      </c>
      <c r="M207" s="55"/>
      <c r="N207" s="14"/>
      <c r="O207" s="14"/>
      <c r="P207" s="14"/>
      <c r="Q207" s="14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94"/>
      <c r="N208" s="14"/>
      <c r="O208" s="14"/>
      <c r="P208" s="14"/>
      <c r="Q208" s="14"/>
    </row>
    <row r="209" spans="1:17" ht="12.75" customHeight="1" outlineLevel="2">
      <c r="A209" s="33">
        <v>630</v>
      </c>
      <c r="B209" s="33"/>
      <c r="C209" s="45" t="s">
        <v>138</v>
      </c>
      <c r="D209" s="35"/>
      <c r="E209" s="35">
        <f t="shared" ref="E209:F209" si="90">E210</f>
        <v>61</v>
      </c>
      <c r="F209" s="35">
        <f t="shared" si="90"/>
        <v>61</v>
      </c>
      <c r="G209" s="35"/>
      <c r="H209" s="35"/>
      <c r="I209" s="35"/>
      <c r="J209" s="35"/>
      <c r="K209" s="35"/>
      <c r="L209" s="35"/>
      <c r="M209" s="37"/>
      <c r="N209" s="38"/>
      <c r="O209" s="38"/>
      <c r="P209" s="38"/>
      <c r="Q209" s="38"/>
    </row>
    <row r="210" spans="1:17" ht="12.75" customHeight="1" outlineLevel="2">
      <c r="A210" s="33"/>
      <c r="B210" s="33">
        <v>63095</v>
      </c>
      <c r="C210" s="34" t="s">
        <v>25</v>
      </c>
      <c r="D210" s="35"/>
      <c r="E210" s="35">
        <f>SUM(F210:J210)</f>
        <v>61</v>
      </c>
      <c r="F210" s="35">
        <v>61</v>
      </c>
      <c r="G210" s="35"/>
      <c r="H210" s="21"/>
      <c r="I210" s="35"/>
      <c r="J210" s="35"/>
      <c r="K210" s="35"/>
      <c r="L210" s="35"/>
      <c r="M210" s="37"/>
      <c r="N210" s="38"/>
      <c r="O210" s="38"/>
      <c r="P210" s="38"/>
      <c r="Q210" s="38"/>
    </row>
    <row r="211" spans="1:17" ht="12.75" customHeight="1" outlineLevel="2">
      <c r="A211" s="70"/>
      <c r="B211" s="70"/>
      <c r="C211" s="71"/>
      <c r="D211" s="72"/>
      <c r="E211" s="72"/>
      <c r="F211" s="72"/>
      <c r="G211" s="72"/>
      <c r="H211" s="72"/>
      <c r="I211" s="72"/>
      <c r="J211" s="72"/>
      <c r="K211" s="72"/>
      <c r="L211" s="72"/>
      <c r="M211" s="73"/>
      <c r="N211" s="14"/>
      <c r="O211" s="14"/>
      <c r="P211" s="14"/>
      <c r="Q211" s="14"/>
    </row>
    <row r="212" spans="1:17" ht="12.75" customHeight="1" outlineLevel="2">
      <c r="A212" s="28">
        <v>750</v>
      </c>
      <c r="B212" s="28"/>
      <c r="C212" s="29" t="s">
        <v>76</v>
      </c>
      <c r="D212" s="21"/>
      <c r="E212" s="21">
        <f t="shared" ref="E212:F212" si="91">E214+E213</f>
        <v>19361</v>
      </c>
      <c r="F212" s="21">
        <f t="shared" si="91"/>
        <v>19361</v>
      </c>
      <c r="G212" s="21"/>
      <c r="H212" s="21"/>
      <c r="I212" s="21"/>
      <c r="J212" s="21"/>
      <c r="K212" s="21"/>
      <c r="L212" s="35">
        <f>L214+L213</f>
        <v>154</v>
      </c>
      <c r="M212" s="60"/>
      <c r="N212" s="3"/>
      <c r="O212" s="3"/>
      <c r="P212" s="3"/>
      <c r="Q212" s="3"/>
    </row>
    <row r="213" spans="1:17" ht="12.75" customHeight="1" outlineLevel="2">
      <c r="A213" s="63"/>
      <c r="B213" s="63">
        <v>75011</v>
      </c>
      <c r="C213" s="45" t="s">
        <v>132</v>
      </c>
      <c r="D213" s="35"/>
      <c r="E213" s="35">
        <f t="shared" ref="E213:E214" si="92">SUM(F213:J213)</f>
        <v>19161</v>
      </c>
      <c r="F213" s="35">
        <v>19161</v>
      </c>
      <c r="G213" s="35"/>
      <c r="H213" s="35"/>
      <c r="I213" s="35"/>
      <c r="J213" s="35"/>
      <c r="K213" s="35"/>
      <c r="L213" s="38"/>
      <c r="M213" s="37"/>
      <c r="N213" s="38"/>
      <c r="O213" s="38"/>
      <c r="P213" s="38"/>
      <c r="Q213" s="38"/>
    </row>
    <row r="214" spans="1:17" ht="43.5" customHeight="1" outlineLevel="2">
      <c r="A214" s="63"/>
      <c r="B214" s="63">
        <v>75084</v>
      </c>
      <c r="C214" s="45" t="s">
        <v>139</v>
      </c>
      <c r="D214" s="35"/>
      <c r="E214" s="35">
        <f t="shared" si="92"/>
        <v>200</v>
      </c>
      <c r="F214" s="35">
        <f>46+154</f>
        <v>200</v>
      </c>
      <c r="G214" s="35"/>
      <c r="H214" s="35"/>
      <c r="I214" s="35"/>
      <c r="J214" s="35"/>
      <c r="K214" s="35"/>
      <c r="L214" s="35">
        <v>154</v>
      </c>
      <c r="M214" s="116" t="s">
        <v>183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4.25" customHeight="1" outlineLevel="2">
      <c r="A216" s="63">
        <v>755</v>
      </c>
      <c r="B216" s="63"/>
      <c r="C216" s="45" t="s">
        <v>140</v>
      </c>
      <c r="D216" s="35"/>
      <c r="E216" s="36">
        <f t="shared" ref="E216:F216" si="93">E217</f>
        <v>4258</v>
      </c>
      <c r="F216" s="35">
        <f t="shared" si="93"/>
        <v>4258</v>
      </c>
      <c r="G216" s="35"/>
      <c r="H216" s="35"/>
      <c r="I216" s="35"/>
      <c r="J216" s="35"/>
      <c r="K216" s="35"/>
      <c r="L216" s="35">
        <f>L217</f>
        <v>4258</v>
      </c>
      <c r="M216" s="42"/>
      <c r="N216" s="38"/>
      <c r="O216" s="38"/>
      <c r="P216" s="38"/>
      <c r="Q216" s="38"/>
    </row>
    <row r="217" spans="1:17" ht="27.75" customHeight="1" outlineLevel="2">
      <c r="A217" s="63"/>
      <c r="B217" s="63">
        <v>75515</v>
      </c>
      <c r="C217" s="45" t="s">
        <v>141</v>
      </c>
      <c r="D217" s="35"/>
      <c r="E217" s="35">
        <f>SUM(F217:J217)</f>
        <v>4258</v>
      </c>
      <c r="F217" s="35">
        <v>4258</v>
      </c>
      <c r="G217" s="35"/>
      <c r="H217" s="35"/>
      <c r="I217" s="35"/>
      <c r="J217" s="35"/>
      <c r="K217" s="35"/>
      <c r="L217" s="35">
        <v>4258</v>
      </c>
      <c r="M217" s="37" t="s">
        <v>184</v>
      </c>
      <c r="N217" s="38"/>
      <c r="O217" s="38"/>
      <c r="P217" s="38"/>
      <c r="Q217" s="38"/>
    </row>
    <row r="218" spans="1:17" ht="7.5" customHeight="1" outlineLevel="2">
      <c r="A218" s="63"/>
      <c r="B218" s="63"/>
      <c r="C218" s="45"/>
      <c r="D218" s="35"/>
      <c r="E218" s="35"/>
      <c r="F218" s="35"/>
      <c r="G218" s="35"/>
      <c r="H218" s="35"/>
      <c r="I218" s="35"/>
      <c r="J218" s="35"/>
      <c r="K218" s="35"/>
      <c r="L218" s="35"/>
      <c r="M218" s="42"/>
      <c r="N218" s="38"/>
      <c r="O218" s="38"/>
      <c r="P218" s="38"/>
      <c r="Q218" s="38"/>
    </row>
    <row r="219" spans="1:17" ht="12.75" customHeight="1" outlineLevel="2">
      <c r="A219" s="33">
        <v>758</v>
      </c>
      <c r="B219" s="33"/>
      <c r="C219" s="45" t="s">
        <v>95</v>
      </c>
      <c r="D219" s="36"/>
      <c r="E219" s="36">
        <f>E220</f>
        <v>750</v>
      </c>
      <c r="F219" s="36"/>
      <c r="G219" s="36"/>
      <c r="H219" s="36">
        <f>H220</f>
        <v>750</v>
      </c>
      <c r="I219" s="36"/>
      <c r="J219" s="36"/>
      <c r="K219" s="35"/>
      <c r="L219" s="35"/>
      <c r="M219" s="42"/>
      <c r="N219" s="38"/>
      <c r="O219" s="38"/>
      <c r="P219" s="38"/>
      <c r="Q219" s="38"/>
    </row>
    <row r="220" spans="1:17" ht="12.75" customHeight="1" outlineLevel="1">
      <c r="A220" s="67"/>
      <c r="B220" s="63">
        <v>75818</v>
      </c>
      <c r="C220" s="45" t="s">
        <v>142</v>
      </c>
      <c r="D220" s="68"/>
      <c r="E220" s="35">
        <f>SUM(F220:J220)</f>
        <v>750</v>
      </c>
      <c r="F220" s="36"/>
      <c r="G220" s="68"/>
      <c r="H220" s="30">
        <v>750</v>
      </c>
      <c r="I220" s="114"/>
      <c r="J220" s="114"/>
      <c r="K220" s="41"/>
      <c r="L220" s="41"/>
      <c r="M220" s="31"/>
      <c r="N220" s="69"/>
      <c r="O220" s="69"/>
      <c r="P220" s="69"/>
      <c r="Q220" s="69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31"/>
      <c r="N221" s="38"/>
      <c r="O221" s="38"/>
      <c r="P221" s="38"/>
      <c r="Q221" s="38"/>
    </row>
    <row r="222" spans="1:17" ht="12.75" customHeight="1" outlineLevel="2">
      <c r="A222" s="63">
        <v>851</v>
      </c>
      <c r="B222" s="63"/>
      <c r="C222" s="45" t="s">
        <v>83</v>
      </c>
      <c r="D222" s="35"/>
      <c r="E222" s="35">
        <f>E223</f>
        <v>285</v>
      </c>
      <c r="F222" s="35"/>
      <c r="G222" s="35">
        <f>G223</f>
        <v>285</v>
      </c>
      <c r="H222" s="35"/>
      <c r="I222" s="35"/>
      <c r="J222" s="35"/>
      <c r="K222" s="35"/>
      <c r="L222" s="35"/>
      <c r="M222" s="37"/>
      <c r="N222" s="38"/>
      <c r="O222" s="38"/>
      <c r="P222" s="38"/>
      <c r="Q222" s="38"/>
    </row>
    <row r="223" spans="1:17" ht="12.75" customHeight="1" outlineLevel="2">
      <c r="A223" s="63"/>
      <c r="B223" s="63">
        <v>85195</v>
      </c>
      <c r="C223" s="45" t="s">
        <v>143</v>
      </c>
      <c r="D223" s="35"/>
      <c r="E223" s="120">
        <f>SUM(F223:J223)</f>
        <v>285</v>
      </c>
      <c r="F223" s="35"/>
      <c r="G223" s="35">
        <v>285</v>
      </c>
      <c r="H223" s="35"/>
      <c r="I223" s="35"/>
      <c r="J223" s="35"/>
      <c r="K223" s="35"/>
      <c r="L223" s="35"/>
      <c r="M223" s="37"/>
      <c r="N223" s="38"/>
      <c r="O223" s="38"/>
      <c r="P223" s="38"/>
      <c r="Q223" s="38"/>
    </row>
    <row r="224" spans="1:17" ht="7.5" customHeight="1" outlineLevel="2">
      <c r="A224" s="63"/>
      <c r="B224" s="63"/>
      <c r="C224" s="45"/>
      <c r="D224" s="35"/>
      <c r="E224" s="41"/>
      <c r="F224" s="41"/>
      <c r="G224" s="41"/>
      <c r="H224" s="41"/>
      <c r="I224" s="41"/>
      <c r="J224" s="41"/>
      <c r="K224" s="41"/>
      <c r="L224" s="41"/>
      <c r="M224" s="42"/>
      <c r="N224" s="38"/>
      <c r="O224" s="38"/>
      <c r="P224" s="38"/>
      <c r="Q224" s="38"/>
    </row>
    <row r="225" spans="1:17" ht="26.25" customHeight="1" outlineLevel="2">
      <c r="A225" s="28">
        <v>925</v>
      </c>
      <c r="B225" s="28"/>
      <c r="C225" s="95" t="s">
        <v>39</v>
      </c>
      <c r="D225" s="21"/>
      <c r="E225" s="21">
        <f>E226</f>
        <v>10</v>
      </c>
      <c r="F225" s="21"/>
      <c r="G225" s="21">
        <f>G226</f>
        <v>10</v>
      </c>
      <c r="H225" s="21"/>
      <c r="I225" s="21"/>
      <c r="J225" s="21"/>
      <c r="K225" s="21"/>
      <c r="L225" s="21"/>
      <c r="M225" s="60"/>
      <c r="N225" s="3"/>
      <c r="O225" s="3"/>
      <c r="P225" s="3"/>
      <c r="Q225" s="3"/>
    </row>
    <row r="226" spans="1:17" ht="12.75" customHeight="1">
      <c r="A226" s="96"/>
      <c r="B226" s="61">
        <v>92595</v>
      </c>
      <c r="C226" s="62" t="s">
        <v>25</v>
      </c>
      <c r="D226" s="97"/>
      <c r="E226" s="98">
        <f>SUM(F226:J226)</f>
        <v>10</v>
      </c>
      <c r="F226" s="97"/>
      <c r="G226" s="97">
        <v>10</v>
      </c>
      <c r="H226" s="97"/>
      <c r="I226" s="97"/>
      <c r="J226" s="21"/>
      <c r="K226" s="21"/>
      <c r="L226" s="21"/>
      <c r="M226" s="60"/>
      <c r="N226" s="3"/>
      <c r="O226" s="3"/>
      <c r="P226" s="3"/>
      <c r="Q226" s="3"/>
    </row>
    <row r="227" spans="1:17" ht="12.75" customHeight="1" outlineLevel="2">
      <c r="A227" s="28"/>
      <c r="B227" s="28"/>
      <c r="C227" s="29"/>
      <c r="D227" s="21"/>
      <c r="E227" s="53"/>
      <c r="F227" s="53"/>
      <c r="G227" s="53"/>
      <c r="H227" s="53"/>
      <c r="I227" s="53"/>
      <c r="J227" s="53"/>
      <c r="K227" s="53"/>
      <c r="L227" s="53"/>
      <c r="M227" s="31"/>
      <c r="N227" s="3"/>
      <c r="O227" s="3"/>
      <c r="P227" s="3"/>
      <c r="Q227" s="3"/>
    </row>
    <row r="228" spans="1:17" ht="29.25" customHeight="1" outlineLevel="2">
      <c r="A228" s="24"/>
      <c r="B228" s="24"/>
      <c r="C228" s="25" t="s">
        <v>145</v>
      </c>
      <c r="D228" s="26">
        <f>D229+D232</f>
        <v>100</v>
      </c>
      <c r="E228" s="26">
        <f>F228+G228+H228+I228+J228</f>
        <v>507</v>
      </c>
      <c r="F228" s="26">
        <f t="shared" ref="F228:J228" si="94">F229+F232</f>
        <v>507</v>
      </c>
      <c r="G228" s="26">
        <f t="shared" si="94"/>
        <v>0</v>
      </c>
      <c r="H228" s="26">
        <f t="shared" si="94"/>
        <v>0</v>
      </c>
      <c r="I228" s="26">
        <f t="shared" si="94"/>
        <v>0</v>
      </c>
      <c r="J228" s="26">
        <f t="shared" si="94"/>
        <v>0</v>
      </c>
      <c r="K228" s="54">
        <v>0</v>
      </c>
      <c r="L228" s="54">
        <f>L232</f>
        <v>0</v>
      </c>
      <c r="M228" s="27"/>
      <c r="N228" s="14"/>
      <c r="O228" s="14"/>
      <c r="P228" s="14"/>
      <c r="Q228" s="14"/>
    </row>
    <row r="229" spans="1:17" ht="12.75" customHeight="1" outlineLevel="2">
      <c r="A229" s="28">
        <v>710</v>
      </c>
      <c r="B229" s="99"/>
      <c r="C229" s="29" t="s">
        <v>33</v>
      </c>
      <c r="D229" s="30"/>
      <c r="E229" s="30">
        <f t="shared" ref="E229:F229" si="95">E230</f>
        <v>507</v>
      </c>
      <c r="F229" s="30">
        <f t="shared" si="95"/>
        <v>507</v>
      </c>
      <c r="G229" s="30"/>
      <c r="H229" s="30"/>
      <c r="I229" s="30"/>
      <c r="J229" s="30"/>
      <c r="K229" s="21"/>
      <c r="L229" s="21"/>
      <c r="M229" s="60"/>
      <c r="N229" s="32"/>
      <c r="O229" s="32"/>
      <c r="P229" s="32"/>
      <c r="Q229" s="32"/>
    </row>
    <row r="230" spans="1:17" ht="12.75" customHeight="1" outlineLevel="2">
      <c r="A230" s="33"/>
      <c r="B230" s="33">
        <v>71035</v>
      </c>
      <c r="C230" s="34" t="s">
        <v>146</v>
      </c>
      <c r="D230" s="35"/>
      <c r="E230" s="35">
        <f>SUM(F230:J230)</f>
        <v>507</v>
      </c>
      <c r="F230" s="35">
        <v>507</v>
      </c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8.25" customHeight="1" outlineLevel="2">
      <c r="A231" s="33"/>
      <c r="B231" s="33"/>
      <c r="C231" s="34"/>
      <c r="D231" s="35"/>
      <c r="E231" s="35"/>
      <c r="F231" s="35"/>
      <c r="G231" s="35"/>
      <c r="H231" s="35"/>
      <c r="I231" s="35"/>
      <c r="J231" s="35"/>
      <c r="K231" s="35"/>
      <c r="L231" s="35"/>
      <c r="M231" s="37"/>
      <c r="N231" s="38"/>
      <c r="O231" s="38"/>
      <c r="P231" s="38"/>
      <c r="Q231" s="38"/>
    </row>
    <row r="232" spans="1:17" ht="12.75" customHeight="1" outlineLevel="2">
      <c r="A232" s="63">
        <v>750</v>
      </c>
      <c r="B232" s="63"/>
      <c r="C232" s="45" t="s">
        <v>76</v>
      </c>
      <c r="D232" s="35">
        <f t="shared" ref="D232:E232" si="96">D233</f>
        <v>100</v>
      </c>
      <c r="E232" s="35">
        <f t="shared" si="96"/>
        <v>0</v>
      </c>
      <c r="F232" s="35"/>
      <c r="G232" s="35"/>
      <c r="H232" s="35"/>
      <c r="I232" s="35"/>
      <c r="J232" s="35"/>
      <c r="K232" s="35"/>
      <c r="L232" s="35"/>
      <c r="M232" s="37"/>
      <c r="N232" s="38"/>
      <c r="O232" s="38"/>
      <c r="P232" s="38"/>
      <c r="Q232" s="38"/>
    </row>
    <row r="233" spans="1:17" ht="12.75" customHeight="1" outlineLevel="2">
      <c r="A233" s="63"/>
      <c r="B233" s="63">
        <v>75011</v>
      </c>
      <c r="C233" s="45" t="s">
        <v>147</v>
      </c>
      <c r="D233" s="35">
        <v>100</v>
      </c>
      <c r="E233" s="35">
        <f>SUM(F233:J233)</f>
        <v>0</v>
      </c>
      <c r="F233" s="35"/>
      <c r="G233" s="35"/>
      <c r="H233" s="35"/>
      <c r="I233" s="35"/>
      <c r="J233" s="35"/>
      <c r="K233" s="35"/>
      <c r="L233" s="35"/>
      <c r="M233" s="37"/>
      <c r="N233" s="38"/>
      <c r="O233" s="38"/>
      <c r="P233" s="38"/>
      <c r="Q233" s="38"/>
    </row>
    <row r="234" spans="1:17" ht="12.75" customHeight="1" outlineLevel="2">
      <c r="A234" s="100"/>
      <c r="B234" s="100"/>
      <c r="C234" s="101"/>
      <c r="D234" s="102"/>
      <c r="E234" s="102"/>
      <c r="F234" s="102"/>
      <c r="G234" s="102"/>
      <c r="H234" s="102"/>
      <c r="I234" s="102"/>
      <c r="J234" s="102"/>
      <c r="K234" s="102"/>
      <c r="L234" s="102"/>
      <c r="M234" s="121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103"/>
      <c r="N245" s="3"/>
      <c r="O245" s="3"/>
      <c r="P245" s="3"/>
      <c r="Q245" s="3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04"/>
      <c r="B248" s="105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06"/>
      <c r="N248" s="14"/>
      <c r="O248" s="14"/>
      <c r="P248" s="14"/>
      <c r="Q248" s="14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104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14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14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14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14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14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10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10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10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1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1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1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1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1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1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1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1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1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1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1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1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1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1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383"/>
      <c r="B385" s="379"/>
      <c r="C385" s="379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378"/>
      <c r="B386" s="379"/>
      <c r="C386" s="379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04"/>
      <c r="B387" s="105"/>
      <c r="C387" s="105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380"/>
      <c r="B388" s="379"/>
      <c r="C388" s="379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105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04"/>
      <c r="B399" s="105"/>
      <c r="C399" s="1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04"/>
      <c r="B411" s="105"/>
      <c r="C411" s="1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04"/>
      <c r="B421" s="105"/>
      <c r="C421" s="1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04"/>
      <c r="B430" s="105"/>
      <c r="C430" s="1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ht="12.75" customHeight="1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ht="12.75" customHeight="1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ht="12.75" customHeight="1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</sheetData>
  <mergeCells count="45">
    <mergeCell ref="F101:F102"/>
    <mergeCell ref="E101:E102"/>
    <mergeCell ref="C176:C183"/>
    <mergeCell ref="D176:D183"/>
    <mergeCell ref="D101:D102"/>
    <mergeCell ref="F176:F183"/>
    <mergeCell ref="A386:C386"/>
    <mergeCell ref="A388:C388"/>
    <mergeCell ref="A101:A102"/>
    <mergeCell ref="B101:B102"/>
    <mergeCell ref="C101:C102"/>
    <mergeCell ref="A385:C385"/>
    <mergeCell ref="B176:B183"/>
    <mergeCell ref="A176:A183"/>
    <mergeCell ref="L7:M7"/>
    <mergeCell ref="I101:I102"/>
    <mergeCell ref="H101:H102"/>
    <mergeCell ref="G4:G5"/>
    <mergeCell ref="H4:H5"/>
    <mergeCell ref="I4:I5"/>
    <mergeCell ref="J4:J5"/>
    <mergeCell ref="L101:L102"/>
    <mergeCell ref="G101:G102"/>
    <mergeCell ref="K101:K102"/>
    <mergeCell ref="J101:J102"/>
    <mergeCell ref="M5:M6"/>
    <mergeCell ref="L4:M4"/>
    <mergeCell ref="K4:K5"/>
    <mergeCell ref="K6:L6"/>
    <mergeCell ref="G176:G183"/>
    <mergeCell ref="L176:L183"/>
    <mergeCell ref="K176:K183"/>
    <mergeCell ref="E176:E183"/>
    <mergeCell ref="H176:H183"/>
    <mergeCell ref="I176:I183"/>
    <mergeCell ref="J176:J183"/>
    <mergeCell ref="K3:M3"/>
    <mergeCell ref="B3:B6"/>
    <mergeCell ref="A3:A6"/>
    <mergeCell ref="C3:C6"/>
    <mergeCell ref="D3:D5"/>
    <mergeCell ref="F3:J3"/>
    <mergeCell ref="E3:E5"/>
    <mergeCell ref="F4:F5"/>
    <mergeCell ref="D6:J6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0"/>
  <sheetViews>
    <sheetView workbookViewId="0"/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185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363" t="s">
        <v>0</v>
      </c>
      <c r="B3" s="363" t="s">
        <v>1</v>
      </c>
      <c r="C3" s="363" t="s">
        <v>2</v>
      </c>
      <c r="D3" s="363" t="s">
        <v>3</v>
      </c>
      <c r="E3" s="363" t="s">
        <v>4</v>
      </c>
      <c r="F3" s="366" t="s">
        <v>5</v>
      </c>
      <c r="G3" s="361"/>
      <c r="H3" s="361"/>
      <c r="I3" s="361"/>
      <c r="J3" s="362"/>
      <c r="K3" s="360" t="s">
        <v>149</v>
      </c>
      <c r="L3" s="361"/>
      <c r="M3" s="362"/>
      <c r="N3" s="3"/>
      <c r="O3" s="3"/>
      <c r="P3" s="3"/>
      <c r="Q3" s="3"/>
    </row>
    <row r="4" spans="1:17" ht="12.75" customHeight="1">
      <c r="A4" s="364"/>
      <c r="B4" s="364"/>
      <c r="C4" s="364"/>
      <c r="D4" s="364"/>
      <c r="E4" s="364"/>
      <c r="F4" s="367" t="s">
        <v>6</v>
      </c>
      <c r="G4" s="367" t="s">
        <v>7</v>
      </c>
      <c r="H4" s="367" t="s">
        <v>8</v>
      </c>
      <c r="I4" s="367" t="s">
        <v>9</v>
      </c>
      <c r="J4" s="374" t="s">
        <v>10</v>
      </c>
      <c r="K4" s="377" t="s">
        <v>11</v>
      </c>
      <c r="L4" s="376" t="s">
        <v>12</v>
      </c>
      <c r="M4" s="362"/>
      <c r="N4" s="3"/>
      <c r="O4" s="3"/>
      <c r="P4" s="3"/>
      <c r="Q4" s="3"/>
    </row>
    <row r="5" spans="1:17" ht="37.5" customHeight="1">
      <c r="A5" s="364"/>
      <c r="B5" s="364"/>
      <c r="C5" s="364"/>
      <c r="D5" s="365"/>
      <c r="E5" s="365"/>
      <c r="F5" s="364"/>
      <c r="G5" s="364"/>
      <c r="H5" s="364"/>
      <c r="I5" s="364"/>
      <c r="J5" s="364"/>
      <c r="K5" s="364"/>
      <c r="L5" s="5" t="s">
        <v>13</v>
      </c>
      <c r="M5" s="375" t="s">
        <v>14</v>
      </c>
      <c r="N5" s="6"/>
      <c r="O5" s="3"/>
      <c r="P5" s="3"/>
      <c r="Q5" s="3"/>
    </row>
    <row r="6" spans="1:17" ht="13.5" customHeight="1">
      <c r="A6" s="365"/>
      <c r="B6" s="365"/>
      <c r="C6" s="365"/>
      <c r="D6" s="366" t="s">
        <v>15</v>
      </c>
      <c r="E6" s="361"/>
      <c r="F6" s="361"/>
      <c r="G6" s="361"/>
      <c r="H6" s="361"/>
      <c r="I6" s="361"/>
      <c r="J6" s="362"/>
      <c r="K6" s="371" t="s">
        <v>15</v>
      </c>
      <c r="L6" s="362"/>
      <c r="M6" s="365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371">
        <v>12</v>
      </c>
      <c r="M7" s="362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SUM(D10+D37+D41+D45+D51+D55+D59+D66+D70+D74+D78+D82+D98+D104+D113+D138+D146+D150+D154+D158+D162+D167+D204+D225)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150</v>
      </c>
      <c r="C12" s="34" t="s">
        <v>151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186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153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38.2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187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188</v>
      </c>
      <c r="N100" s="38"/>
      <c r="O100" s="38"/>
      <c r="P100" s="38"/>
      <c r="Q100" s="38"/>
    </row>
    <row r="101" spans="1:17" ht="38.25" customHeight="1" outlineLevel="2">
      <c r="A101" s="381"/>
      <c r="B101" s="381">
        <v>75411</v>
      </c>
      <c r="C101" s="382" t="s">
        <v>87</v>
      </c>
      <c r="D101" s="372">
        <v>102</v>
      </c>
      <c r="E101" s="386">
        <f>F101+G102+H102+I101+J102</f>
        <v>116493</v>
      </c>
      <c r="F101" s="372">
        <v>113993</v>
      </c>
      <c r="G101" s="372"/>
      <c r="H101" s="373"/>
      <c r="I101" s="372">
        <v>2500</v>
      </c>
      <c r="J101" s="372"/>
      <c r="K101" s="372"/>
      <c r="L101" s="372">
        <v>1222</v>
      </c>
      <c r="M101" s="37" t="s">
        <v>189</v>
      </c>
      <c r="N101" s="38"/>
      <c r="O101" s="38"/>
      <c r="P101" s="38"/>
      <c r="Q101" s="38"/>
    </row>
    <row r="102" spans="1:17" ht="66" customHeight="1" outlineLevel="2">
      <c r="A102" s="369"/>
      <c r="B102" s="369"/>
      <c r="C102" s="369"/>
      <c r="D102" s="369"/>
      <c r="E102" s="369"/>
      <c r="F102" s="369"/>
      <c r="G102" s="369"/>
      <c r="H102" s="369"/>
      <c r="I102" s="369"/>
      <c r="J102" s="369"/>
      <c r="K102" s="369"/>
      <c r="L102" s="369"/>
      <c r="M102" s="37" t="s">
        <v>190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191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159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97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98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99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100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160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101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161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162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163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104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105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106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107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108</v>
      </c>
      <c r="N126" s="38"/>
      <c r="O126" s="38"/>
      <c r="P126" s="38"/>
      <c r="Q126" s="38"/>
    </row>
    <row r="127" spans="1:17" ht="25.5" customHeight="1" outlineLevel="2">
      <c r="A127" s="33"/>
      <c r="B127" s="33">
        <v>85231</v>
      </c>
      <c r="C127" s="39" t="s">
        <v>109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192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110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111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112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165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166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167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114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168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115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116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168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169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95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96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117</v>
      </c>
      <c r="D146" s="26">
        <f t="shared" ref="D146:L146" si="65">D147</f>
        <v>119</v>
      </c>
      <c r="E146" s="26">
        <f t="shared" si="65"/>
        <v>4497</v>
      </c>
      <c r="F146" s="26">
        <f t="shared" si="65"/>
        <v>3819</v>
      </c>
      <c r="G146" s="26">
        <f t="shared" si="65"/>
        <v>10</v>
      </c>
      <c r="H146" s="26">
        <f t="shared" si="65"/>
        <v>668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118</v>
      </c>
      <c r="D147" s="36">
        <f>D148</f>
        <v>119</v>
      </c>
      <c r="E147" s="36">
        <f t="shared" ref="E147:H147" si="66">SUM(E148:E149)</f>
        <v>4497</v>
      </c>
      <c r="F147" s="36">
        <f t="shared" si="66"/>
        <v>3819</v>
      </c>
      <c r="G147" s="36">
        <f t="shared" si="66"/>
        <v>10</v>
      </c>
      <c r="H147" s="36">
        <f t="shared" si="66"/>
        <v>668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119</v>
      </c>
      <c r="D148" s="35">
        <v>119</v>
      </c>
      <c r="E148" s="35">
        <f>SUM(F148:H148)</f>
        <v>4497</v>
      </c>
      <c r="F148" s="35">
        <v>3819</v>
      </c>
      <c r="G148" s="35">
        <v>10</v>
      </c>
      <c r="H148" s="21">
        <v>668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120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121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122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123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124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125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126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193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127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128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129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130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194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131</v>
      </c>
      <c r="D167" s="26">
        <f t="shared" ref="D167:L167" si="81">D168+D171+D175+D188+D192+D195+D198+D201</f>
        <v>12151</v>
      </c>
      <c r="E167" s="26">
        <f t="shared" si="81"/>
        <v>44253</v>
      </c>
      <c r="F167" s="26">
        <f t="shared" si="81"/>
        <v>0</v>
      </c>
      <c r="G167" s="26">
        <f t="shared" si="81"/>
        <v>93</v>
      </c>
      <c r="H167" s="26">
        <f t="shared" si="81"/>
        <v>41259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385"/>
      <c r="B176" s="384">
        <v>75011</v>
      </c>
      <c r="C176" s="387" t="s">
        <v>132</v>
      </c>
      <c r="D176" s="388">
        <v>10800</v>
      </c>
      <c r="E176" s="368">
        <f>F182+G176+H176+I176+J176</f>
        <v>37960</v>
      </c>
      <c r="F176" s="388"/>
      <c r="G176" s="368">
        <v>75</v>
      </c>
      <c r="H176" s="370">
        <v>34984</v>
      </c>
      <c r="I176" s="368">
        <v>1674</v>
      </c>
      <c r="J176" s="368">
        <v>1227</v>
      </c>
      <c r="K176" s="368"/>
      <c r="L176" s="368">
        <v>1374</v>
      </c>
      <c r="M176" s="116" t="s">
        <v>195</v>
      </c>
      <c r="N176" s="90"/>
      <c r="O176" s="91"/>
      <c r="P176" s="49"/>
      <c r="Q176" s="49"/>
    </row>
    <row r="177" spans="1:17" ht="67.5" customHeight="1" outlineLevel="1">
      <c r="A177" s="364"/>
      <c r="B177" s="364"/>
      <c r="C177" s="364"/>
      <c r="D177" s="364"/>
      <c r="E177" s="364"/>
      <c r="F177" s="364"/>
      <c r="G177" s="364"/>
      <c r="H177" s="364"/>
      <c r="I177" s="364"/>
      <c r="J177" s="364"/>
      <c r="K177" s="364"/>
      <c r="L177" s="364"/>
      <c r="M177" s="116" t="s">
        <v>196</v>
      </c>
      <c r="N177" s="49"/>
      <c r="O177" s="91"/>
      <c r="P177" s="49"/>
      <c r="Q177" s="49"/>
    </row>
    <row r="178" spans="1:17" ht="55.5" customHeight="1" outlineLevel="1">
      <c r="A178" s="364"/>
      <c r="B178" s="364"/>
      <c r="C178" s="364"/>
      <c r="D178" s="364"/>
      <c r="E178" s="364"/>
      <c r="F178" s="364"/>
      <c r="G178" s="364"/>
      <c r="H178" s="364"/>
      <c r="I178" s="364"/>
      <c r="J178" s="364"/>
      <c r="K178" s="364"/>
      <c r="L178" s="364"/>
      <c r="M178" s="116" t="s">
        <v>197</v>
      </c>
      <c r="N178" s="49"/>
      <c r="O178" s="91"/>
      <c r="P178" s="49"/>
      <c r="Q178" s="49"/>
    </row>
    <row r="179" spans="1:17" ht="64.5" customHeight="1" outlineLevel="1">
      <c r="A179" s="364"/>
      <c r="B179" s="364"/>
      <c r="C179" s="364"/>
      <c r="D179" s="364"/>
      <c r="E179" s="364"/>
      <c r="F179" s="364"/>
      <c r="G179" s="364"/>
      <c r="H179" s="364"/>
      <c r="I179" s="364"/>
      <c r="J179" s="364"/>
      <c r="K179" s="364"/>
      <c r="L179" s="364"/>
      <c r="M179" s="116" t="s">
        <v>198</v>
      </c>
      <c r="N179" s="49"/>
      <c r="O179" s="91"/>
      <c r="P179" s="49"/>
      <c r="Q179" s="49"/>
    </row>
    <row r="180" spans="1:17" ht="54.75" customHeight="1" outlineLevel="1">
      <c r="A180" s="364"/>
      <c r="B180" s="364"/>
      <c r="C180" s="364"/>
      <c r="D180" s="364"/>
      <c r="E180" s="364"/>
      <c r="F180" s="364"/>
      <c r="G180" s="364"/>
      <c r="H180" s="364"/>
      <c r="I180" s="364"/>
      <c r="J180" s="364"/>
      <c r="K180" s="364"/>
      <c r="L180" s="364"/>
      <c r="M180" s="116" t="s">
        <v>199</v>
      </c>
      <c r="N180" s="49"/>
      <c r="O180" s="91"/>
      <c r="P180" s="49"/>
      <c r="Q180" s="49"/>
    </row>
    <row r="181" spans="1:17" ht="29.25" customHeight="1" outlineLevel="1">
      <c r="A181" s="364"/>
      <c r="B181" s="364"/>
      <c r="C181" s="364"/>
      <c r="D181" s="364"/>
      <c r="E181" s="364"/>
      <c r="F181" s="364"/>
      <c r="G181" s="364"/>
      <c r="H181" s="364"/>
      <c r="I181" s="364"/>
      <c r="J181" s="364"/>
      <c r="K181" s="364"/>
      <c r="L181" s="364"/>
      <c r="M181" s="116" t="s">
        <v>200</v>
      </c>
      <c r="N181" s="49"/>
      <c r="O181" s="91"/>
      <c r="P181" s="49"/>
      <c r="Q181" s="49"/>
    </row>
    <row r="182" spans="1:17" ht="77.25" customHeight="1" outlineLevel="2">
      <c r="A182" s="364"/>
      <c r="B182" s="364"/>
      <c r="C182" s="364"/>
      <c r="D182" s="364"/>
      <c r="E182" s="364"/>
      <c r="F182" s="364"/>
      <c r="G182" s="364"/>
      <c r="H182" s="364"/>
      <c r="I182" s="364"/>
      <c r="J182" s="364"/>
      <c r="K182" s="364"/>
      <c r="L182" s="364"/>
      <c r="M182" s="116" t="s">
        <v>201</v>
      </c>
      <c r="N182" s="38"/>
      <c r="O182" s="92"/>
      <c r="P182" s="38"/>
      <c r="Q182" s="38"/>
    </row>
    <row r="183" spans="1:17" ht="28.5" hidden="1" customHeight="1" outlineLevel="2">
      <c r="A183" s="369"/>
      <c r="B183" s="369"/>
      <c r="C183" s="369"/>
      <c r="D183" s="369"/>
      <c r="E183" s="369"/>
      <c r="F183" s="369"/>
      <c r="G183" s="369"/>
      <c r="H183" s="369"/>
      <c r="I183" s="369"/>
      <c r="J183" s="369"/>
      <c r="K183" s="369"/>
      <c r="L183" s="369"/>
      <c r="M183" s="89" t="s">
        <v>202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133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203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134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135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204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98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99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2.75" customHeight="1" outlineLevel="2">
      <c r="A195" s="33">
        <v>855</v>
      </c>
      <c r="B195" s="33"/>
      <c r="C195" s="45" t="s">
        <v>110</v>
      </c>
      <c r="D195" s="35">
        <f t="shared" ref="D195:L195" si="87">D196</f>
        <v>0</v>
      </c>
      <c r="E195" s="35">
        <f t="shared" si="87"/>
        <v>1488</v>
      </c>
      <c r="F195" s="35">
        <f t="shared" si="87"/>
        <v>0</v>
      </c>
      <c r="G195" s="35">
        <f t="shared" si="87"/>
        <v>0</v>
      </c>
      <c r="H195" s="35">
        <f t="shared" si="87"/>
        <v>1488</v>
      </c>
      <c r="I195" s="35">
        <f t="shared" si="87"/>
        <v>0</v>
      </c>
      <c r="J195" s="35">
        <f t="shared" si="87"/>
        <v>0</v>
      </c>
      <c r="K195" s="35">
        <f t="shared" si="87"/>
        <v>0</v>
      </c>
      <c r="L195" s="35">
        <f t="shared" si="87"/>
        <v>1488</v>
      </c>
      <c r="M195" s="31"/>
      <c r="N195" s="38"/>
      <c r="O195" s="38"/>
      <c r="P195" s="38"/>
      <c r="Q195" s="38"/>
    </row>
    <row r="196" spans="1:17" ht="102.75" customHeight="1" outlineLevel="2">
      <c r="A196" s="33"/>
      <c r="B196" s="33">
        <v>85595</v>
      </c>
      <c r="C196" s="34" t="s">
        <v>25</v>
      </c>
      <c r="D196" s="35"/>
      <c r="E196" s="35">
        <f>SUM(F196:J196)</f>
        <v>1488</v>
      </c>
      <c r="F196" s="35"/>
      <c r="G196" s="35"/>
      <c r="H196" s="35">
        <v>1488</v>
      </c>
      <c r="I196" s="35"/>
      <c r="J196" s="35"/>
      <c r="K196" s="35"/>
      <c r="L196" s="35">
        <v>1488</v>
      </c>
      <c r="M196" s="119" t="s">
        <v>205</v>
      </c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900</v>
      </c>
      <c r="B198" s="33"/>
      <c r="C198" s="45" t="s">
        <v>37</v>
      </c>
      <c r="D198" s="21">
        <f>D199</f>
        <v>1</v>
      </c>
      <c r="E198" s="52"/>
      <c r="F198" s="53"/>
      <c r="G198" s="53"/>
      <c r="H198" s="53"/>
      <c r="I198" s="53"/>
      <c r="J198" s="53"/>
      <c r="K198" s="53"/>
      <c r="L198" s="53"/>
      <c r="M198" s="31"/>
      <c r="N198" s="3"/>
      <c r="O198" s="3"/>
      <c r="P198" s="3"/>
      <c r="Q198" s="3"/>
    </row>
    <row r="199" spans="1:17" ht="12.75" customHeight="1" outlineLevel="2">
      <c r="A199" s="33"/>
      <c r="B199" s="33">
        <v>90095</v>
      </c>
      <c r="C199" s="86" t="s">
        <v>25</v>
      </c>
      <c r="D199" s="21">
        <v>1</v>
      </c>
      <c r="E199" s="52"/>
      <c r="F199" s="53"/>
      <c r="G199" s="53"/>
      <c r="H199" s="53"/>
      <c r="I199" s="53"/>
      <c r="J199" s="53"/>
      <c r="K199" s="53"/>
      <c r="L199" s="53"/>
      <c r="M199" s="31"/>
      <c r="N199" s="3"/>
      <c r="O199" s="3"/>
      <c r="P199" s="3"/>
      <c r="Q199" s="3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28">
        <v>921</v>
      </c>
      <c r="B201" s="28"/>
      <c r="C201" s="29" t="s">
        <v>128</v>
      </c>
      <c r="D201" s="21">
        <f>D202</f>
        <v>10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92195</v>
      </c>
      <c r="C202" s="86" t="s">
        <v>25</v>
      </c>
      <c r="D202" s="21">
        <v>10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4.25" customHeight="1" outlineLevel="2">
      <c r="A203" s="61"/>
      <c r="B203" s="61"/>
      <c r="C203" s="62"/>
      <c r="D203" s="21"/>
      <c r="E203" s="53"/>
      <c r="F203" s="53"/>
      <c r="G203" s="53"/>
      <c r="H203" s="53"/>
      <c r="I203" s="53"/>
      <c r="J203" s="53"/>
      <c r="K203" s="53"/>
      <c r="L203" s="53"/>
      <c r="M203" s="31" t="s">
        <v>120</v>
      </c>
      <c r="N203" s="3"/>
      <c r="O203" s="3"/>
      <c r="P203" s="3"/>
      <c r="Q203" s="3"/>
    </row>
    <row r="204" spans="1:17" ht="12.75" customHeight="1" outlineLevel="2">
      <c r="A204" s="24"/>
      <c r="B204" s="24"/>
      <c r="C204" s="25" t="s">
        <v>137</v>
      </c>
      <c r="D204" s="26">
        <f>D209+D216+D219+D222</f>
        <v>0</v>
      </c>
      <c r="E204" s="26">
        <f>F204+G204+H204+I204+J204</f>
        <v>24725</v>
      </c>
      <c r="F204" s="26">
        <f t="shared" ref="F204:L204" si="88">F206+F209+F216+F219+F222+F213</f>
        <v>23680</v>
      </c>
      <c r="G204" s="26">
        <f t="shared" si="88"/>
        <v>295</v>
      </c>
      <c r="H204" s="26">
        <f t="shared" si="88"/>
        <v>750</v>
      </c>
      <c r="I204" s="26">
        <f t="shared" si="88"/>
        <v>0</v>
      </c>
      <c r="J204" s="26">
        <f t="shared" si="88"/>
        <v>0</v>
      </c>
      <c r="K204" s="26">
        <f t="shared" si="88"/>
        <v>0</v>
      </c>
      <c r="L204" s="26">
        <f t="shared" si="88"/>
        <v>4412</v>
      </c>
      <c r="M204" s="55"/>
      <c r="N204" s="14"/>
      <c r="O204" s="14"/>
      <c r="P204" s="14"/>
      <c r="Q204" s="14"/>
    </row>
    <row r="205" spans="1:17" ht="12.75" customHeight="1" outlineLevel="2">
      <c r="A205" s="70"/>
      <c r="B205" s="70"/>
      <c r="C205" s="71"/>
      <c r="D205" s="72"/>
      <c r="E205" s="72"/>
      <c r="F205" s="72"/>
      <c r="G205" s="72"/>
      <c r="H205" s="72"/>
      <c r="I205" s="72"/>
      <c r="J205" s="72"/>
      <c r="K205" s="72"/>
      <c r="L205" s="72"/>
      <c r="M205" s="94"/>
      <c r="N205" s="14"/>
      <c r="O205" s="14"/>
      <c r="P205" s="14"/>
      <c r="Q205" s="14"/>
    </row>
    <row r="206" spans="1:17" ht="12.75" customHeight="1" outlineLevel="2">
      <c r="A206" s="33">
        <v>630</v>
      </c>
      <c r="B206" s="33"/>
      <c r="C206" s="45" t="s">
        <v>138</v>
      </c>
      <c r="D206" s="35"/>
      <c r="E206" s="35">
        <f t="shared" ref="E206:F206" si="89">E207</f>
        <v>61</v>
      </c>
      <c r="F206" s="35">
        <f t="shared" si="89"/>
        <v>61</v>
      </c>
      <c r="G206" s="35"/>
      <c r="H206" s="35"/>
      <c r="I206" s="35"/>
      <c r="J206" s="35"/>
      <c r="K206" s="35"/>
      <c r="L206" s="35"/>
      <c r="M206" s="37"/>
      <c r="N206" s="38"/>
      <c r="O206" s="38"/>
      <c r="P206" s="38"/>
      <c r="Q206" s="38"/>
    </row>
    <row r="207" spans="1:17" ht="12.75" customHeight="1" outlineLevel="2">
      <c r="A207" s="33"/>
      <c r="B207" s="33">
        <v>63095</v>
      </c>
      <c r="C207" s="34" t="s">
        <v>25</v>
      </c>
      <c r="D207" s="35"/>
      <c r="E207" s="35">
        <f>SUM(F207:J207)</f>
        <v>61</v>
      </c>
      <c r="F207" s="35">
        <v>61</v>
      </c>
      <c r="G207" s="35"/>
      <c r="H207" s="21"/>
      <c r="I207" s="35"/>
      <c r="J207" s="35"/>
      <c r="K207" s="35"/>
      <c r="L207" s="35"/>
      <c r="M207" s="37"/>
      <c r="N207" s="38"/>
      <c r="O207" s="38"/>
      <c r="P207" s="38"/>
      <c r="Q207" s="38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73"/>
      <c r="N208" s="14"/>
      <c r="O208" s="14"/>
      <c r="P208" s="14"/>
      <c r="Q208" s="14"/>
    </row>
    <row r="209" spans="1:17" ht="12.75" customHeight="1" outlineLevel="2">
      <c r="A209" s="28">
        <v>750</v>
      </c>
      <c r="B209" s="28"/>
      <c r="C209" s="29" t="s">
        <v>76</v>
      </c>
      <c r="D209" s="21"/>
      <c r="E209" s="21">
        <f t="shared" ref="E209:F209" si="90">E211+E210</f>
        <v>19361</v>
      </c>
      <c r="F209" s="21">
        <f t="shared" si="90"/>
        <v>19361</v>
      </c>
      <c r="G209" s="21"/>
      <c r="H209" s="21"/>
      <c r="I209" s="21"/>
      <c r="J209" s="21"/>
      <c r="K209" s="21"/>
      <c r="L209" s="35">
        <f>L211+L210</f>
        <v>154</v>
      </c>
      <c r="M209" s="60"/>
      <c r="N209" s="3"/>
      <c r="O209" s="3"/>
      <c r="P209" s="3"/>
      <c r="Q209" s="3"/>
    </row>
    <row r="210" spans="1:17" ht="12.75" customHeight="1" outlineLevel="2">
      <c r="A210" s="63"/>
      <c r="B210" s="63">
        <v>75011</v>
      </c>
      <c r="C210" s="45" t="s">
        <v>132</v>
      </c>
      <c r="D210" s="35"/>
      <c r="E210" s="35">
        <f t="shared" ref="E210:E211" si="91">SUM(F210:J210)</f>
        <v>19161</v>
      </c>
      <c r="F210" s="35">
        <v>19161</v>
      </c>
      <c r="G210" s="35"/>
      <c r="H210" s="35"/>
      <c r="I210" s="35"/>
      <c r="J210" s="35"/>
      <c r="K210" s="35"/>
      <c r="L210" s="38"/>
      <c r="M210" s="37"/>
      <c r="N210" s="38"/>
      <c r="O210" s="38"/>
      <c r="P210" s="38"/>
      <c r="Q210" s="38"/>
    </row>
    <row r="211" spans="1:17" ht="43.5" customHeight="1" outlineLevel="2">
      <c r="A211" s="63"/>
      <c r="B211" s="63">
        <v>75084</v>
      </c>
      <c r="C211" s="45" t="s">
        <v>139</v>
      </c>
      <c r="D211" s="35"/>
      <c r="E211" s="35">
        <f t="shared" si="91"/>
        <v>200</v>
      </c>
      <c r="F211" s="35">
        <f>46+154</f>
        <v>200</v>
      </c>
      <c r="G211" s="35"/>
      <c r="H211" s="35"/>
      <c r="I211" s="35"/>
      <c r="J211" s="35"/>
      <c r="K211" s="35"/>
      <c r="L211" s="35">
        <v>154</v>
      </c>
      <c r="M211" s="116" t="s">
        <v>206</v>
      </c>
      <c r="N211" s="38"/>
      <c r="O211" s="38"/>
      <c r="P211" s="38"/>
      <c r="Q211" s="38"/>
    </row>
    <row r="212" spans="1:17" ht="7.5" customHeight="1" outlineLevel="2">
      <c r="A212" s="63"/>
      <c r="B212" s="63"/>
      <c r="C212" s="45"/>
      <c r="D212" s="35"/>
      <c r="E212" s="35"/>
      <c r="F212" s="35"/>
      <c r="G212" s="35"/>
      <c r="H212" s="35"/>
      <c r="I212" s="35"/>
      <c r="J212" s="35"/>
      <c r="K212" s="35"/>
      <c r="L212" s="35"/>
      <c r="M212" s="42"/>
      <c r="N212" s="38"/>
      <c r="O212" s="38"/>
      <c r="P212" s="38"/>
      <c r="Q212" s="38"/>
    </row>
    <row r="213" spans="1:17" ht="14.25" customHeight="1" outlineLevel="2">
      <c r="A213" s="63">
        <v>755</v>
      </c>
      <c r="B213" s="63"/>
      <c r="C213" s="45" t="s">
        <v>140</v>
      </c>
      <c r="D213" s="35"/>
      <c r="E213" s="36">
        <f t="shared" ref="E213:F213" si="92">E214</f>
        <v>4258</v>
      </c>
      <c r="F213" s="35">
        <f t="shared" si="92"/>
        <v>4258</v>
      </c>
      <c r="G213" s="35"/>
      <c r="H213" s="35"/>
      <c r="I213" s="35"/>
      <c r="J213" s="35"/>
      <c r="K213" s="35"/>
      <c r="L213" s="35">
        <f>L214</f>
        <v>4258</v>
      </c>
      <c r="M213" s="42"/>
      <c r="N213" s="38"/>
      <c r="O213" s="38"/>
      <c r="P213" s="38"/>
      <c r="Q213" s="38"/>
    </row>
    <row r="214" spans="1:17" ht="27.75" customHeight="1" outlineLevel="2">
      <c r="A214" s="63"/>
      <c r="B214" s="63">
        <v>75515</v>
      </c>
      <c r="C214" s="45" t="s">
        <v>141</v>
      </c>
      <c r="D214" s="35"/>
      <c r="E214" s="35">
        <f>SUM(F214:J214)</f>
        <v>4258</v>
      </c>
      <c r="F214" s="35">
        <v>4258</v>
      </c>
      <c r="G214" s="35"/>
      <c r="H214" s="35"/>
      <c r="I214" s="35"/>
      <c r="J214" s="35"/>
      <c r="K214" s="35"/>
      <c r="L214" s="35">
        <v>4258</v>
      </c>
      <c r="M214" s="37" t="s">
        <v>184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2.75" customHeight="1" outlineLevel="2">
      <c r="A216" s="33">
        <v>758</v>
      </c>
      <c r="B216" s="33"/>
      <c r="C216" s="45" t="s">
        <v>95</v>
      </c>
      <c r="D216" s="36"/>
      <c r="E216" s="36">
        <f>E217</f>
        <v>750</v>
      </c>
      <c r="F216" s="36"/>
      <c r="G216" s="36"/>
      <c r="H216" s="36">
        <f>H217</f>
        <v>750</v>
      </c>
      <c r="I216" s="36"/>
      <c r="J216" s="36"/>
      <c r="K216" s="35"/>
      <c r="L216" s="35"/>
      <c r="M216" s="42"/>
      <c r="N216" s="38"/>
      <c r="O216" s="38"/>
      <c r="P216" s="38"/>
      <c r="Q216" s="38"/>
    </row>
    <row r="217" spans="1:17" ht="12.75" customHeight="1" outlineLevel="1">
      <c r="A217" s="67"/>
      <c r="B217" s="63">
        <v>75818</v>
      </c>
      <c r="C217" s="45" t="s">
        <v>142</v>
      </c>
      <c r="D217" s="68"/>
      <c r="E217" s="35">
        <f>SUM(F217:J217)</f>
        <v>750</v>
      </c>
      <c r="F217" s="36"/>
      <c r="G217" s="68"/>
      <c r="H217" s="30">
        <v>750</v>
      </c>
      <c r="I217" s="114"/>
      <c r="J217" s="114"/>
      <c r="K217" s="41"/>
      <c r="L217" s="41"/>
      <c r="M217" s="31"/>
      <c r="N217" s="69"/>
      <c r="O217" s="69"/>
      <c r="P217" s="69"/>
      <c r="Q217" s="69"/>
    </row>
    <row r="218" spans="1:17" ht="7.5" customHeight="1" outlineLevel="2">
      <c r="A218" s="63"/>
      <c r="B218" s="63"/>
      <c r="C218" s="45"/>
      <c r="D218" s="35"/>
      <c r="E218" s="41"/>
      <c r="F218" s="41"/>
      <c r="G218" s="41"/>
      <c r="H218" s="41"/>
      <c r="I218" s="41"/>
      <c r="J218" s="41"/>
      <c r="K218" s="41"/>
      <c r="L218" s="41"/>
      <c r="M218" s="31"/>
      <c r="N218" s="38"/>
      <c r="O218" s="38"/>
      <c r="P218" s="38"/>
      <c r="Q218" s="38"/>
    </row>
    <row r="219" spans="1:17" ht="12.75" customHeight="1" outlineLevel="2">
      <c r="A219" s="63">
        <v>851</v>
      </c>
      <c r="B219" s="63"/>
      <c r="C219" s="45" t="s">
        <v>83</v>
      </c>
      <c r="D219" s="35"/>
      <c r="E219" s="35">
        <f>E220</f>
        <v>285</v>
      </c>
      <c r="F219" s="35"/>
      <c r="G219" s="35">
        <f>G220</f>
        <v>285</v>
      </c>
      <c r="H219" s="35"/>
      <c r="I219" s="35"/>
      <c r="J219" s="35"/>
      <c r="K219" s="35"/>
      <c r="L219" s="35"/>
      <c r="M219" s="37"/>
      <c r="N219" s="38"/>
      <c r="O219" s="38"/>
      <c r="P219" s="38"/>
      <c r="Q219" s="38"/>
    </row>
    <row r="220" spans="1:17" ht="12.75" customHeight="1" outlineLevel="2">
      <c r="A220" s="63"/>
      <c r="B220" s="63">
        <v>85195</v>
      </c>
      <c r="C220" s="45" t="s">
        <v>143</v>
      </c>
      <c r="D220" s="35"/>
      <c r="E220" s="120">
        <f>SUM(F220:J220)</f>
        <v>285</v>
      </c>
      <c r="F220" s="35"/>
      <c r="G220" s="35">
        <v>285</v>
      </c>
      <c r="H220" s="35"/>
      <c r="I220" s="35"/>
      <c r="J220" s="35"/>
      <c r="K220" s="35"/>
      <c r="L220" s="35"/>
      <c r="M220" s="37"/>
      <c r="N220" s="38"/>
      <c r="O220" s="38"/>
      <c r="P220" s="38"/>
      <c r="Q220" s="38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42"/>
      <c r="N221" s="38"/>
      <c r="O221" s="38"/>
      <c r="P221" s="38"/>
      <c r="Q221" s="38"/>
    </row>
    <row r="222" spans="1:17" ht="26.25" customHeight="1" outlineLevel="2">
      <c r="A222" s="28">
        <v>925</v>
      </c>
      <c r="B222" s="28"/>
      <c r="C222" s="95" t="s">
        <v>39</v>
      </c>
      <c r="D222" s="21"/>
      <c r="E222" s="21">
        <f>E223</f>
        <v>10</v>
      </c>
      <c r="F222" s="21"/>
      <c r="G222" s="21">
        <f>G223</f>
        <v>10</v>
      </c>
      <c r="H222" s="21"/>
      <c r="I222" s="21"/>
      <c r="J222" s="21"/>
      <c r="K222" s="21"/>
      <c r="L222" s="21"/>
      <c r="M222" s="60"/>
      <c r="N222" s="3"/>
      <c r="O222" s="3"/>
      <c r="P222" s="3"/>
      <c r="Q222" s="3"/>
    </row>
    <row r="223" spans="1:17" ht="12.75" customHeight="1">
      <c r="A223" s="96"/>
      <c r="B223" s="61">
        <v>92595</v>
      </c>
      <c r="C223" s="62" t="s">
        <v>25</v>
      </c>
      <c r="D223" s="97"/>
      <c r="E223" s="98">
        <f>SUM(F223:J223)</f>
        <v>10</v>
      </c>
      <c r="F223" s="97"/>
      <c r="G223" s="97">
        <v>10</v>
      </c>
      <c r="H223" s="97"/>
      <c r="I223" s="97"/>
      <c r="J223" s="21"/>
      <c r="K223" s="21"/>
      <c r="L223" s="21"/>
      <c r="M223" s="60"/>
      <c r="N223" s="3"/>
      <c r="O223" s="3"/>
      <c r="P223" s="3"/>
      <c r="Q223" s="3"/>
    </row>
    <row r="224" spans="1:17" ht="12.75" customHeight="1" outlineLevel="2">
      <c r="A224" s="28"/>
      <c r="B224" s="28"/>
      <c r="C224" s="29"/>
      <c r="D224" s="21"/>
      <c r="E224" s="53"/>
      <c r="F224" s="53"/>
      <c r="G224" s="53"/>
      <c r="H224" s="53"/>
      <c r="I224" s="53"/>
      <c r="J224" s="53"/>
      <c r="K224" s="53"/>
      <c r="L224" s="53"/>
      <c r="M224" s="31"/>
      <c r="N224" s="3"/>
      <c r="O224" s="3"/>
      <c r="P224" s="3"/>
      <c r="Q224" s="3"/>
    </row>
    <row r="225" spans="1:17" ht="29.25" customHeight="1" outlineLevel="2">
      <c r="A225" s="24"/>
      <c r="B225" s="24"/>
      <c r="C225" s="25" t="s">
        <v>145</v>
      </c>
      <c r="D225" s="26">
        <f>D226+D229</f>
        <v>100</v>
      </c>
      <c r="E225" s="26">
        <f>F225+G225+H225+I225+J225</f>
        <v>507</v>
      </c>
      <c r="F225" s="26">
        <f t="shared" ref="F225:J225" si="93">F226+F229</f>
        <v>507</v>
      </c>
      <c r="G225" s="26">
        <f t="shared" si="93"/>
        <v>0</v>
      </c>
      <c r="H225" s="26">
        <f t="shared" si="93"/>
        <v>0</v>
      </c>
      <c r="I225" s="26">
        <f t="shared" si="93"/>
        <v>0</v>
      </c>
      <c r="J225" s="26">
        <f t="shared" si="93"/>
        <v>0</v>
      </c>
      <c r="K225" s="54">
        <v>0</v>
      </c>
      <c r="L225" s="54">
        <f>L229</f>
        <v>0</v>
      </c>
      <c r="M225" s="27"/>
      <c r="N225" s="14"/>
      <c r="O225" s="14"/>
      <c r="P225" s="14"/>
      <c r="Q225" s="14"/>
    </row>
    <row r="226" spans="1:17" ht="12.75" customHeight="1" outlineLevel="2">
      <c r="A226" s="28">
        <v>710</v>
      </c>
      <c r="B226" s="99"/>
      <c r="C226" s="29" t="s">
        <v>33</v>
      </c>
      <c r="D226" s="30"/>
      <c r="E226" s="30">
        <f t="shared" ref="E226:F226" si="94">E227</f>
        <v>507</v>
      </c>
      <c r="F226" s="30">
        <f t="shared" si="94"/>
        <v>507</v>
      </c>
      <c r="G226" s="30"/>
      <c r="H226" s="30"/>
      <c r="I226" s="30"/>
      <c r="J226" s="30"/>
      <c r="K226" s="21"/>
      <c r="L226" s="21"/>
      <c r="M226" s="60"/>
      <c r="N226" s="32"/>
      <c r="O226" s="32"/>
      <c r="P226" s="32"/>
      <c r="Q226" s="32"/>
    </row>
    <row r="227" spans="1:17" ht="12.75" customHeight="1" outlineLevel="2">
      <c r="A227" s="33"/>
      <c r="B227" s="33">
        <v>71035</v>
      </c>
      <c r="C227" s="34" t="s">
        <v>146</v>
      </c>
      <c r="D227" s="35"/>
      <c r="E227" s="35">
        <f>SUM(F227:J227)</f>
        <v>507</v>
      </c>
      <c r="F227" s="35">
        <v>507</v>
      </c>
      <c r="G227" s="35"/>
      <c r="H227" s="35"/>
      <c r="I227" s="35"/>
      <c r="J227" s="35"/>
      <c r="K227" s="35"/>
      <c r="L227" s="35"/>
      <c r="M227" s="37"/>
      <c r="N227" s="38"/>
      <c r="O227" s="38"/>
      <c r="P227" s="38"/>
      <c r="Q227" s="38"/>
    </row>
    <row r="228" spans="1:17" ht="8.25" customHeight="1" outlineLevel="2">
      <c r="A228" s="33"/>
      <c r="B228" s="33"/>
      <c r="C228" s="34"/>
      <c r="D228" s="35"/>
      <c r="E228" s="35"/>
      <c r="F228" s="35"/>
      <c r="G228" s="35"/>
      <c r="H228" s="35"/>
      <c r="I228" s="35"/>
      <c r="J228" s="35"/>
      <c r="K228" s="35"/>
      <c r="L228" s="35"/>
      <c r="M228" s="37"/>
      <c r="N228" s="38"/>
      <c r="O228" s="38"/>
      <c r="P228" s="38"/>
      <c r="Q228" s="38"/>
    </row>
    <row r="229" spans="1:17" ht="12.75" customHeight="1" outlineLevel="2">
      <c r="A229" s="63">
        <v>750</v>
      </c>
      <c r="B229" s="63"/>
      <c r="C229" s="45" t="s">
        <v>76</v>
      </c>
      <c r="D229" s="35">
        <f t="shared" ref="D229:E229" si="95">D230</f>
        <v>100</v>
      </c>
      <c r="E229" s="35">
        <f t="shared" si="95"/>
        <v>0</v>
      </c>
      <c r="F229" s="35"/>
      <c r="G229" s="35"/>
      <c r="H229" s="35"/>
      <c r="I229" s="35"/>
      <c r="J229" s="35"/>
      <c r="K229" s="35"/>
      <c r="L229" s="35"/>
      <c r="M229" s="37"/>
      <c r="N229" s="38"/>
      <c r="O229" s="38"/>
      <c r="P229" s="38"/>
      <c r="Q229" s="38"/>
    </row>
    <row r="230" spans="1:17" ht="12.75" customHeight="1" outlineLevel="2">
      <c r="A230" s="63"/>
      <c r="B230" s="63">
        <v>75011</v>
      </c>
      <c r="C230" s="45" t="s">
        <v>147</v>
      </c>
      <c r="D230" s="35">
        <v>100</v>
      </c>
      <c r="E230" s="35">
        <f>SUM(F230:J230)</f>
        <v>0</v>
      </c>
      <c r="F230" s="35"/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12.75" customHeight="1" outlineLevel="2">
      <c r="A231" s="100"/>
      <c r="B231" s="100"/>
      <c r="C231" s="101"/>
      <c r="D231" s="102"/>
      <c r="E231" s="102"/>
      <c r="F231" s="102"/>
      <c r="G231" s="102"/>
      <c r="H231" s="102"/>
      <c r="I231" s="102"/>
      <c r="J231" s="102"/>
      <c r="K231" s="102"/>
      <c r="L231" s="102"/>
      <c r="M231" s="121"/>
      <c r="N231" s="3"/>
      <c r="O231" s="3"/>
      <c r="P231" s="3"/>
      <c r="Q231" s="3"/>
    </row>
    <row r="232" spans="1:17" ht="12.75" customHeight="1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103"/>
      <c r="N232" s="3"/>
      <c r="O232" s="3"/>
      <c r="P232" s="3"/>
      <c r="Q232" s="3"/>
    </row>
    <row r="233" spans="1:17" ht="12.75" customHeight="1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103"/>
      <c r="N233" s="3"/>
      <c r="O233" s="3"/>
      <c r="P233" s="3"/>
      <c r="Q233" s="3"/>
    </row>
    <row r="234" spans="1:17" ht="12.75" customHeight="1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103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04"/>
      <c r="B245" s="105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06"/>
      <c r="N245" s="14"/>
      <c r="O245" s="14"/>
      <c r="P245" s="14"/>
      <c r="Q245" s="14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104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103"/>
      <c r="N248" s="3"/>
      <c r="O248" s="3"/>
      <c r="P248" s="3"/>
      <c r="Q248" s="3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14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14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14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14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14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1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1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1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1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1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1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1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1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1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1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1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1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1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1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383"/>
      <c r="B382" s="379"/>
      <c r="C382" s="379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378"/>
      <c r="B383" s="379"/>
      <c r="C383" s="379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04"/>
      <c r="B384" s="105"/>
      <c r="C384" s="105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380"/>
      <c r="B385" s="379"/>
      <c r="C385" s="379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10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04"/>
      <c r="B396" s="105"/>
      <c r="C396" s="1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04"/>
      <c r="B408" s="105"/>
      <c r="C408" s="1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04"/>
      <c r="B412" s="105"/>
      <c r="C412" s="1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04"/>
      <c r="B424" s="105"/>
      <c r="C424" s="1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</sheetData>
  <mergeCells count="45">
    <mergeCell ref="A382:C382"/>
    <mergeCell ref="A383:C383"/>
    <mergeCell ref="A385:C385"/>
    <mergeCell ref="A101:A102"/>
    <mergeCell ref="L101:L102"/>
    <mergeCell ref="B101:B102"/>
    <mergeCell ref="C101:C102"/>
    <mergeCell ref="D101:D102"/>
    <mergeCell ref="A176:A183"/>
    <mergeCell ref="B176:B183"/>
    <mergeCell ref="C176:C183"/>
    <mergeCell ref="D176:D183"/>
    <mergeCell ref="H176:H183"/>
    <mergeCell ref="J176:J183"/>
    <mergeCell ref="K176:K183"/>
    <mergeCell ref="L176:L183"/>
    <mergeCell ref="K101:K102"/>
    <mergeCell ref="H101:H102"/>
    <mergeCell ref="A3:A6"/>
    <mergeCell ref="B3:B6"/>
    <mergeCell ref="C3:C6"/>
    <mergeCell ref="K3:M3"/>
    <mergeCell ref="L7:M7"/>
    <mergeCell ref="M5:M6"/>
    <mergeCell ref="D6:J6"/>
    <mergeCell ref="D3:D5"/>
    <mergeCell ref="K6:L6"/>
    <mergeCell ref="L4:M4"/>
    <mergeCell ref="K4:K5"/>
    <mergeCell ref="H4:H5"/>
    <mergeCell ref="I4:I5"/>
    <mergeCell ref="F4:F5"/>
    <mergeCell ref="J4:J5"/>
    <mergeCell ref="G101:G102"/>
    <mergeCell ref="E101:E102"/>
    <mergeCell ref="F101:F102"/>
    <mergeCell ref="G176:G183"/>
    <mergeCell ref="E3:E5"/>
    <mergeCell ref="E176:E183"/>
    <mergeCell ref="F176:F183"/>
    <mergeCell ref="I176:I183"/>
    <mergeCell ref="I101:I102"/>
    <mergeCell ref="J101:J102"/>
    <mergeCell ref="G4:G5"/>
    <mergeCell ref="F3:J3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"/>
  <sheetViews>
    <sheetView tabSelected="1" view="pageBreakPreview" zoomScaleNormal="86" zoomScaleSheetLayoutView="100" workbookViewId="0">
      <selection activeCell="E2" sqref="E2"/>
    </sheetView>
  </sheetViews>
  <sheetFormatPr defaultRowHeight="16.5"/>
  <cols>
    <col min="1" max="1" width="9.42578125" style="135" bestFit="1" customWidth="1"/>
    <col min="2" max="2" width="47.42578125" style="135" bestFit="1" customWidth="1"/>
    <col min="3" max="3" width="10.85546875" style="135" customWidth="1"/>
    <col min="4" max="4" width="13.28515625" style="135" bestFit="1" customWidth="1"/>
    <col min="5" max="5" width="13.42578125" style="135" customWidth="1"/>
    <col min="6" max="6" width="11.5703125" style="135" customWidth="1"/>
    <col min="7" max="7" width="10.85546875" style="135" customWidth="1"/>
    <col min="8" max="8" width="10.28515625" style="135" customWidth="1"/>
    <col min="9" max="9" width="10.85546875" style="135" customWidth="1"/>
    <col min="10" max="256" width="8.85546875" style="135"/>
    <col min="257" max="257" width="9.28515625" style="135" bestFit="1" customWidth="1"/>
    <col min="258" max="258" width="47.28515625" style="135" bestFit="1" customWidth="1"/>
    <col min="259" max="259" width="10.85546875" style="135" customWidth="1"/>
    <col min="260" max="260" width="11.28515625" style="135" bestFit="1" customWidth="1"/>
    <col min="261" max="261" width="11.140625" style="135" customWidth="1"/>
    <col min="262" max="262" width="11.5703125" style="135" customWidth="1"/>
    <col min="263" max="263" width="10.85546875" style="135" customWidth="1"/>
    <col min="264" max="264" width="10.28515625" style="135" customWidth="1"/>
    <col min="265" max="265" width="10.85546875" style="135" customWidth="1"/>
    <col min="266" max="512" width="8.85546875" style="135"/>
    <col min="513" max="513" width="9.28515625" style="135" bestFit="1" customWidth="1"/>
    <col min="514" max="514" width="47.28515625" style="135" bestFit="1" customWidth="1"/>
    <col min="515" max="515" width="10.85546875" style="135" customWidth="1"/>
    <col min="516" max="516" width="11.28515625" style="135" bestFit="1" customWidth="1"/>
    <col min="517" max="517" width="11.140625" style="135" customWidth="1"/>
    <col min="518" max="518" width="11.5703125" style="135" customWidth="1"/>
    <col min="519" max="519" width="10.85546875" style="135" customWidth="1"/>
    <col min="520" max="520" width="10.28515625" style="135" customWidth="1"/>
    <col min="521" max="521" width="10.85546875" style="135" customWidth="1"/>
    <col min="522" max="768" width="8.85546875" style="135"/>
    <col min="769" max="769" width="9.28515625" style="135" bestFit="1" customWidth="1"/>
    <col min="770" max="770" width="47.28515625" style="135" bestFit="1" customWidth="1"/>
    <col min="771" max="771" width="10.85546875" style="135" customWidth="1"/>
    <col min="772" max="772" width="11.28515625" style="135" bestFit="1" customWidth="1"/>
    <col min="773" max="773" width="11.140625" style="135" customWidth="1"/>
    <col min="774" max="774" width="11.5703125" style="135" customWidth="1"/>
    <col min="775" max="775" width="10.85546875" style="135" customWidth="1"/>
    <col min="776" max="776" width="10.28515625" style="135" customWidth="1"/>
    <col min="777" max="777" width="10.85546875" style="135" customWidth="1"/>
    <col min="778" max="1024" width="8.85546875" style="135"/>
    <col min="1025" max="1025" width="9.28515625" style="135" bestFit="1" customWidth="1"/>
    <col min="1026" max="1026" width="47.28515625" style="135" bestFit="1" customWidth="1"/>
    <col min="1027" max="1027" width="10.85546875" style="135" customWidth="1"/>
    <col min="1028" max="1028" width="11.28515625" style="135" bestFit="1" customWidth="1"/>
    <col min="1029" max="1029" width="11.140625" style="135" customWidth="1"/>
    <col min="1030" max="1030" width="11.5703125" style="135" customWidth="1"/>
    <col min="1031" max="1031" width="10.85546875" style="135" customWidth="1"/>
    <col min="1032" max="1032" width="10.28515625" style="135" customWidth="1"/>
    <col min="1033" max="1033" width="10.85546875" style="135" customWidth="1"/>
    <col min="1034" max="1280" width="8.85546875" style="135"/>
    <col min="1281" max="1281" width="9.28515625" style="135" bestFit="1" customWidth="1"/>
    <col min="1282" max="1282" width="47.28515625" style="135" bestFit="1" customWidth="1"/>
    <col min="1283" max="1283" width="10.85546875" style="135" customWidth="1"/>
    <col min="1284" max="1284" width="11.28515625" style="135" bestFit="1" customWidth="1"/>
    <col min="1285" max="1285" width="11.140625" style="135" customWidth="1"/>
    <col min="1286" max="1286" width="11.5703125" style="135" customWidth="1"/>
    <col min="1287" max="1287" width="10.85546875" style="135" customWidth="1"/>
    <col min="1288" max="1288" width="10.28515625" style="135" customWidth="1"/>
    <col min="1289" max="1289" width="10.85546875" style="135" customWidth="1"/>
    <col min="1290" max="1536" width="8.85546875" style="135"/>
    <col min="1537" max="1537" width="9.28515625" style="135" bestFit="1" customWidth="1"/>
    <col min="1538" max="1538" width="47.28515625" style="135" bestFit="1" customWidth="1"/>
    <col min="1539" max="1539" width="10.85546875" style="135" customWidth="1"/>
    <col min="1540" max="1540" width="11.28515625" style="135" bestFit="1" customWidth="1"/>
    <col min="1541" max="1541" width="11.140625" style="135" customWidth="1"/>
    <col min="1542" max="1542" width="11.5703125" style="135" customWidth="1"/>
    <col min="1543" max="1543" width="10.85546875" style="135" customWidth="1"/>
    <col min="1544" max="1544" width="10.28515625" style="135" customWidth="1"/>
    <col min="1545" max="1545" width="10.85546875" style="135" customWidth="1"/>
    <col min="1546" max="1792" width="8.85546875" style="135"/>
    <col min="1793" max="1793" width="9.28515625" style="135" bestFit="1" customWidth="1"/>
    <col min="1794" max="1794" width="47.28515625" style="135" bestFit="1" customWidth="1"/>
    <col min="1795" max="1795" width="10.85546875" style="135" customWidth="1"/>
    <col min="1796" max="1796" width="11.28515625" style="135" bestFit="1" customWidth="1"/>
    <col min="1797" max="1797" width="11.140625" style="135" customWidth="1"/>
    <col min="1798" max="1798" width="11.5703125" style="135" customWidth="1"/>
    <col min="1799" max="1799" width="10.85546875" style="135" customWidth="1"/>
    <col min="1800" max="1800" width="10.28515625" style="135" customWidth="1"/>
    <col min="1801" max="1801" width="10.85546875" style="135" customWidth="1"/>
    <col min="1802" max="2048" width="8.85546875" style="135"/>
    <col min="2049" max="2049" width="9.28515625" style="135" bestFit="1" customWidth="1"/>
    <col min="2050" max="2050" width="47.28515625" style="135" bestFit="1" customWidth="1"/>
    <col min="2051" max="2051" width="10.85546875" style="135" customWidth="1"/>
    <col min="2052" max="2052" width="11.28515625" style="135" bestFit="1" customWidth="1"/>
    <col min="2053" max="2053" width="11.140625" style="135" customWidth="1"/>
    <col min="2054" max="2054" width="11.5703125" style="135" customWidth="1"/>
    <col min="2055" max="2055" width="10.85546875" style="135" customWidth="1"/>
    <col min="2056" max="2056" width="10.28515625" style="135" customWidth="1"/>
    <col min="2057" max="2057" width="10.85546875" style="135" customWidth="1"/>
    <col min="2058" max="2304" width="8.85546875" style="135"/>
    <col min="2305" max="2305" width="9.28515625" style="135" bestFit="1" customWidth="1"/>
    <col min="2306" max="2306" width="47.28515625" style="135" bestFit="1" customWidth="1"/>
    <col min="2307" max="2307" width="10.85546875" style="135" customWidth="1"/>
    <col min="2308" max="2308" width="11.28515625" style="135" bestFit="1" customWidth="1"/>
    <col min="2309" max="2309" width="11.140625" style="135" customWidth="1"/>
    <col min="2310" max="2310" width="11.5703125" style="135" customWidth="1"/>
    <col min="2311" max="2311" width="10.85546875" style="135" customWidth="1"/>
    <col min="2312" max="2312" width="10.28515625" style="135" customWidth="1"/>
    <col min="2313" max="2313" width="10.85546875" style="135" customWidth="1"/>
    <col min="2314" max="2560" width="8.85546875" style="135"/>
    <col min="2561" max="2561" width="9.28515625" style="135" bestFit="1" customWidth="1"/>
    <col min="2562" max="2562" width="47.28515625" style="135" bestFit="1" customWidth="1"/>
    <col min="2563" max="2563" width="10.85546875" style="135" customWidth="1"/>
    <col min="2564" max="2564" width="11.28515625" style="135" bestFit="1" customWidth="1"/>
    <col min="2565" max="2565" width="11.140625" style="135" customWidth="1"/>
    <col min="2566" max="2566" width="11.5703125" style="135" customWidth="1"/>
    <col min="2567" max="2567" width="10.85546875" style="135" customWidth="1"/>
    <col min="2568" max="2568" width="10.28515625" style="135" customWidth="1"/>
    <col min="2569" max="2569" width="10.85546875" style="135" customWidth="1"/>
    <col min="2570" max="2816" width="8.85546875" style="135"/>
    <col min="2817" max="2817" width="9.28515625" style="135" bestFit="1" customWidth="1"/>
    <col min="2818" max="2818" width="47.28515625" style="135" bestFit="1" customWidth="1"/>
    <col min="2819" max="2819" width="10.85546875" style="135" customWidth="1"/>
    <col min="2820" max="2820" width="11.28515625" style="135" bestFit="1" customWidth="1"/>
    <col min="2821" max="2821" width="11.140625" style="135" customWidth="1"/>
    <col min="2822" max="2822" width="11.5703125" style="135" customWidth="1"/>
    <col min="2823" max="2823" width="10.85546875" style="135" customWidth="1"/>
    <col min="2824" max="2824" width="10.28515625" style="135" customWidth="1"/>
    <col min="2825" max="2825" width="10.85546875" style="135" customWidth="1"/>
    <col min="2826" max="3072" width="8.85546875" style="135"/>
    <col min="3073" max="3073" width="9.28515625" style="135" bestFit="1" customWidth="1"/>
    <col min="3074" max="3074" width="47.28515625" style="135" bestFit="1" customWidth="1"/>
    <col min="3075" max="3075" width="10.85546875" style="135" customWidth="1"/>
    <col min="3076" max="3076" width="11.28515625" style="135" bestFit="1" customWidth="1"/>
    <col min="3077" max="3077" width="11.140625" style="135" customWidth="1"/>
    <col min="3078" max="3078" width="11.5703125" style="135" customWidth="1"/>
    <col min="3079" max="3079" width="10.85546875" style="135" customWidth="1"/>
    <col min="3080" max="3080" width="10.28515625" style="135" customWidth="1"/>
    <col min="3081" max="3081" width="10.85546875" style="135" customWidth="1"/>
    <col min="3082" max="3328" width="8.85546875" style="135"/>
    <col min="3329" max="3329" width="9.28515625" style="135" bestFit="1" customWidth="1"/>
    <col min="3330" max="3330" width="47.28515625" style="135" bestFit="1" customWidth="1"/>
    <col min="3331" max="3331" width="10.85546875" style="135" customWidth="1"/>
    <col min="3332" max="3332" width="11.28515625" style="135" bestFit="1" customWidth="1"/>
    <col min="3333" max="3333" width="11.140625" style="135" customWidth="1"/>
    <col min="3334" max="3334" width="11.5703125" style="135" customWidth="1"/>
    <col min="3335" max="3335" width="10.85546875" style="135" customWidth="1"/>
    <col min="3336" max="3336" width="10.28515625" style="135" customWidth="1"/>
    <col min="3337" max="3337" width="10.85546875" style="135" customWidth="1"/>
    <col min="3338" max="3584" width="8.85546875" style="135"/>
    <col min="3585" max="3585" width="9.28515625" style="135" bestFit="1" customWidth="1"/>
    <col min="3586" max="3586" width="47.28515625" style="135" bestFit="1" customWidth="1"/>
    <col min="3587" max="3587" width="10.85546875" style="135" customWidth="1"/>
    <col min="3588" max="3588" width="11.28515625" style="135" bestFit="1" customWidth="1"/>
    <col min="3589" max="3589" width="11.140625" style="135" customWidth="1"/>
    <col min="3590" max="3590" width="11.5703125" style="135" customWidth="1"/>
    <col min="3591" max="3591" width="10.85546875" style="135" customWidth="1"/>
    <col min="3592" max="3592" width="10.28515625" style="135" customWidth="1"/>
    <col min="3593" max="3593" width="10.85546875" style="135" customWidth="1"/>
    <col min="3594" max="3840" width="8.85546875" style="135"/>
    <col min="3841" max="3841" width="9.28515625" style="135" bestFit="1" customWidth="1"/>
    <col min="3842" max="3842" width="47.28515625" style="135" bestFit="1" customWidth="1"/>
    <col min="3843" max="3843" width="10.85546875" style="135" customWidth="1"/>
    <col min="3844" max="3844" width="11.28515625" style="135" bestFit="1" customWidth="1"/>
    <col min="3845" max="3845" width="11.140625" style="135" customWidth="1"/>
    <col min="3846" max="3846" width="11.5703125" style="135" customWidth="1"/>
    <col min="3847" max="3847" width="10.85546875" style="135" customWidth="1"/>
    <col min="3848" max="3848" width="10.28515625" style="135" customWidth="1"/>
    <col min="3849" max="3849" width="10.85546875" style="135" customWidth="1"/>
    <col min="3850" max="4096" width="8.85546875" style="135"/>
    <col min="4097" max="4097" width="9.28515625" style="135" bestFit="1" customWidth="1"/>
    <col min="4098" max="4098" width="47.28515625" style="135" bestFit="1" customWidth="1"/>
    <col min="4099" max="4099" width="10.85546875" style="135" customWidth="1"/>
    <col min="4100" max="4100" width="11.28515625" style="135" bestFit="1" customWidth="1"/>
    <col min="4101" max="4101" width="11.140625" style="135" customWidth="1"/>
    <col min="4102" max="4102" width="11.5703125" style="135" customWidth="1"/>
    <col min="4103" max="4103" width="10.85546875" style="135" customWidth="1"/>
    <col min="4104" max="4104" width="10.28515625" style="135" customWidth="1"/>
    <col min="4105" max="4105" width="10.85546875" style="135" customWidth="1"/>
    <col min="4106" max="4352" width="8.85546875" style="135"/>
    <col min="4353" max="4353" width="9.28515625" style="135" bestFit="1" customWidth="1"/>
    <col min="4354" max="4354" width="47.28515625" style="135" bestFit="1" customWidth="1"/>
    <col min="4355" max="4355" width="10.85546875" style="135" customWidth="1"/>
    <col min="4356" max="4356" width="11.28515625" style="135" bestFit="1" customWidth="1"/>
    <col min="4357" max="4357" width="11.140625" style="135" customWidth="1"/>
    <col min="4358" max="4358" width="11.5703125" style="135" customWidth="1"/>
    <col min="4359" max="4359" width="10.85546875" style="135" customWidth="1"/>
    <col min="4360" max="4360" width="10.28515625" style="135" customWidth="1"/>
    <col min="4361" max="4361" width="10.85546875" style="135" customWidth="1"/>
    <col min="4362" max="4608" width="8.85546875" style="135"/>
    <col min="4609" max="4609" width="9.28515625" style="135" bestFit="1" customWidth="1"/>
    <col min="4610" max="4610" width="47.28515625" style="135" bestFit="1" customWidth="1"/>
    <col min="4611" max="4611" width="10.85546875" style="135" customWidth="1"/>
    <col min="4612" max="4612" width="11.28515625" style="135" bestFit="1" customWidth="1"/>
    <col min="4613" max="4613" width="11.140625" style="135" customWidth="1"/>
    <col min="4614" max="4614" width="11.5703125" style="135" customWidth="1"/>
    <col min="4615" max="4615" width="10.85546875" style="135" customWidth="1"/>
    <col min="4616" max="4616" width="10.28515625" style="135" customWidth="1"/>
    <col min="4617" max="4617" width="10.85546875" style="135" customWidth="1"/>
    <col min="4618" max="4864" width="8.85546875" style="135"/>
    <col min="4865" max="4865" width="9.28515625" style="135" bestFit="1" customWidth="1"/>
    <col min="4866" max="4866" width="47.28515625" style="135" bestFit="1" customWidth="1"/>
    <col min="4867" max="4867" width="10.85546875" style="135" customWidth="1"/>
    <col min="4868" max="4868" width="11.28515625" style="135" bestFit="1" customWidth="1"/>
    <col min="4869" max="4869" width="11.140625" style="135" customWidth="1"/>
    <col min="4870" max="4870" width="11.5703125" style="135" customWidth="1"/>
    <col min="4871" max="4871" width="10.85546875" style="135" customWidth="1"/>
    <col min="4872" max="4872" width="10.28515625" style="135" customWidth="1"/>
    <col min="4873" max="4873" width="10.85546875" style="135" customWidth="1"/>
    <col min="4874" max="5120" width="8.85546875" style="135"/>
    <col min="5121" max="5121" width="9.28515625" style="135" bestFit="1" customWidth="1"/>
    <col min="5122" max="5122" width="47.28515625" style="135" bestFit="1" customWidth="1"/>
    <col min="5123" max="5123" width="10.85546875" style="135" customWidth="1"/>
    <col min="5124" max="5124" width="11.28515625" style="135" bestFit="1" customWidth="1"/>
    <col min="5125" max="5125" width="11.140625" style="135" customWidth="1"/>
    <col min="5126" max="5126" width="11.5703125" style="135" customWidth="1"/>
    <col min="5127" max="5127" width="10.85546875" style="135" customWidth="1"/>
    <col min="5128" max="5128" width="10.28515625" style="135" customWidth="1"/>
    <col min="5129" max="5129" width="10.85546875" style="135" customWidth="1"/>
    <col min="5130" max="5376" width="8.85546875" style="135"/>
    <col min="5377" max="5377" width="9.28515625" style="135" bestFit="1" customWidth="1"/>
    <col min="5378" max="5378" width="47.28515625" style="135" bestFit="1" customWidth="1"/>
    <col min="5379" max="5379" width="10.85546875" style="135" customWidth="1"/>
    <col min="5380" max="5380" width="11.28515625" style="135" bestFit="1" customWidth="1"/>
    <col min="5381" max="5381" width="11.140625" style="135" customWidth="1"/>
    <col min="5382" max="5382" width="11.5703125" style="135" customWidth="1"/>
    <col min="5383" max="5383" width="10.85546875" style="135" customWidth="1"/>
    <col min="5384" max="5384" width="10.28515625" style="135" customWidth="1"/>
    <col min="5385" max="5385" width="10.85546875" style="135" customWidth="1"/>
    <col min="5386" max="5632" width="8.85546875" style="135"/>
    <col min="5633" max="5633" width="9.28515625" style="135" bestFit="1" customWidth="1"/>
    <col min="5634" max="5634" width="47.28515625" style="135" bestFit="1" customWidth="1"/>
    <col min="5635" max="5635" width="10.85546875" style="135" customWidth="1"/>
    <col min="5636" max="5636" width="11.28515625" style="135" bestFit="1" customWidth="1"/>
    <col min="5637" max="5637" width="11.140625" style="135" customWidth="1"/>
    <col min="5638" max="5638" width="11.5703125" style="135" customWidth="1"/>
    <col min="5639" max="5639" width="10.85546875" style="135" customWidth="1"/>
    <col min="5640" max="5640" width="10.28515625" style="135" customWidth="1"/>
    <col min="5641" max="5641" width="10.85546875" style="135" customWidth="1"/>
    <col min="5642" max="5888" width="8.85546875" style="135"/>
    <col min="5889" max="5889" width="9.28515625" style="135" bestFit="1" customWidth="1"/>
    <col min="5890" max="5890" width="47.28515625" style="135" bestFit="1" customWidth="1"/>
    <col min="5891" max="5891" width="10.85546875" style="135" customWidth="1"/>
    <col min="5892" max="5892" width="11.28515625" style="135" bestFit="1" customWidth="1"/>
    <col min="5893" max="5893" width="11.140625" style="135" customWidth="1"/>
    <col min="5894" max="5894" width="11.5703125" style="135" customWidth="1"/>
    <col min="5895" max="5895" width="10.85546875" style="135" customWidth="1"/>
    <col min="5896" max="5896" width="10.28515625" style="135" customWidth="1"/>
    <col min="5897" max="5897" width="10.85546875" style="135" customWidth="1"/>
    <col min="5898" max="6144" width="8.85546875" style="135"/>
    <col min="6145" max="6145" width="9.28515625" style="135" bestFit="1" customWidth="1"/>
    <col min="6146" max="6146" width="47.28515625" style="135" bestFit="1" customWidth="1"/>
    <col min="6147" max="6147" width="10.85546875" style="135" customWidth="1"/>
    <col min="6148" max="6148" width="11.28515625" style="135" bestFit="1" customWidth="1"/>
    <col min="6149" max="6149" width="11.140625" style="135" customWidth="1"/>
    <col min="6150" max="6150" width="11.5703125" style="135" customWidth="1"/>
    <col min="6151" max="6151" width="10.85546875" style="135" customWidth="1"/>
    <col min="6152" max="6152" width="10.28515625" style="135" customWidth="1"/>
    <col min="6153" max="6153" width="10.85546875" style="135" customWidth="1"/>
    <col min="6154" max="6400" width="8.85546875" style="135"/>
    <col min="6401" max="6401" width="9.28515625" style="135" bestFit="1" customWidth="1"/>
    <col min="6402" max="6402" width="47.28515625" style="135" bestFit="1" customWidth="1"/>
    <col min="6403" max="6403" width="10.85546875" style="135" customWidth="1"/>
    <col min="6404" max="6404" width="11.28515625" style="135" bestFit="1" customWidth="1"/>
    <col min="6405" max="6405" width="11.140625" style="135" customWidth="1"/>
    <col min="6406" max="6406" width="11.5703125" style="135" customWidth="1"/>
    <col min="6407" max="6407" width="10.85546875" style="135" customWidth="1"/>
    <col min="6408" max="6408" width="10.28515625" style="135" customWidth="1"/>
    <col min="6409" max="6409" width="10.85546875" style="135" customWidth="1"/>
    <col min="6410" max="6656" width="8.85546875" style="135"/>
    <col min="6657" max="6657" width="9.28515625" style="135" bestFit="1" customWidth="1"/>
    <col min="6658" max="6658" width="47.28515625" style="135" bestFit="1" customWidth="1"/>
    <col min="6659" max="6659" width="10.85546875" style="135" customWidth="1"/>
    <col min="6660" max="6660" width="11.28515625" style="135" bestFit="1" customWidth="1"/>
    <col min="6661" max="6661" width="11.140625" style="135" customWidth="1"/>
    <col min="6662" max="6662" width="11.5703125" style="135" customWidth="1"/>
    <col min="6663" max="6663" width="10.85546875" style="135" customWidth="1"/>
    <col min="6664" max="6664" width="10.28515625" style="135" customWidth="1"/>
    <col min="6665" max="6665" width="10.85546875" style="135" customWidth="1"/>
    <col min="6666" max="6912" width="8.85546875" style="135"/>
    <col min="6913" max="6913" width="9.28515625" style="135" bestFit="1" customWidth="1"/>
    <col min="6914" max="6914" width="47.28515625" style="135" bestFit="1" customWidth="1"/>
    <col min="6915" max="6915" width="10.85546875" style="135" customWidth="1"/>
    <col min="6916" max="6916" width="11.28515625" style="135" bestFit="1" customWidth="1"/>
    <col min="6917" max="6917" width="11.140625" style="135" customWidth="1"/>
    <col min="6918" max="6918" width="11.5703125" style="135" customWidth="1"/>
    <col min="6919" max="6919" width="10.85546875" style="135" customWidth="1"/>
    <col min="6920" max="6920" width="10.28515625" style="135" customWidth="1"/>
    <col min="6921" max="6921" width="10.85546875" style="135" customWidth="1"/>
    <col min="6922" max="7168" width="8.85546875" style="135"/>
    <col min="7169" max="7169" width="9.28515625" style="135" bestFit="1" customWidth="1"/>
    <col min="7170" max="7170" width="47.28515625" style="135" bestFit="1" customWidth="1"/>
    <col min="7171" max="7171" width="10.85546875" style="135" customWidth="1"/>
    <col min="7172" max="7172" width="11.28515625" style="135" bestFit="1" customWidth="1"/>
    <col min="7173" max="7173" width="11.140625" style="135" customWidth="1"/>
    <col min="7174" max="7174" width="11.5703125" style="135" customWidth="1"/>
    <col min="7175" max="7175" width="10.85546875" style="135" customWidth="1"/>
    <col min="7176" max="7176" width="10.28515625" style="135" customWidth="1"/>
    <col min="7177" max="7177" width="10.85546875" style="135" customWidth="1"/>
    <col min="7178" max="7424" width="8.85546875" style="135"/>
    <col min="7425" max="7425" width="9.28515625" style="135" bestFit="1" customWidth="1"/>
    <col min="7426" max="7426" width="47.28515625" style="135" bestFit="1" customWidth="1"/>
    <col min="7427" max="7427" width="10.85546875" style="135" customWidth="1"/>
    <col min="7428" max="7428" width="11.28515625" style="135" bestFit="1" customWidth="1"/>
    <col min="7429" max="7429" width="11.140625" style="135" customWidth="1"/>
    <col min="7430" max="7430" width="11.5703125" style="135" customWidth="1"/>
    <col min="7431" max="7431" width="10.85546875" style="135" customWidth="1"/>
    <col min="7432" max="7432" width="10.28515625" style="135" customWidth="1"/>
    <col min="7433" max="7433" width="10.85546875" style="135" customWidth="1"/>
    <col min="7434" max="7680" width="8.85546875" style="135"/>
    <col min="7681" max="7681" width="9.28515625" style="135" bestFit="1" customWidth="1"/>
    <col min="7682" max="7682" width="47.28515625" style="135" bestFit="1" customWidth="1"/>
    <col min="7683" max="7683" width="10.85546875" style="135" customWidth="1"/>
    <col min="7684" max="7684" width="11.28515625" style="135" bestFit="1" customWidth="1"/>
    <col min="7685" max="7685" width="11.140625" style="135" customWidth="1"/>
    <col min="7686" max="7686" width="11.5703125" style="135" customWidth="1"/>
    <col min="7687" max="7687" width="10.85546875" style="135" customWidth="1"/>
    <col min="7688" max="7688" width="10.28515625" style="135" customWidth="1"/>
    <col min="7689" max="7689" width="10.85546875" style="135" customWidth="1"/>
    <col min="7690" max="7936" width="8.85546875" style="135"/>
    <col min="7937" max="7937" width="9.28515625" style="135" bestFit="1" customWidth="1"/>
    <col min="7938" max="7938" width="47.28515625" style="135" bestFit="1" customWidth="1"/>
    <col min="7939" max="7939" width="10.85546875" style="135" customWidth="1"/>
    <col min="7940" max="7940" width="11.28515625" style="135" bestFit="1" customWidth="1"/>
    <col min="7941" max="7941" width="11.140625" style="135" customWidth="1"/>
    <col min="7942" max="7942" width="11.5703125" style="135" customWidth="1"/>
    <col min="7943" max="7943" width="10.85546875" style="135" customWidth="1"/>
    <col min="7944" max="7944" width="10.28515625" style="135" customWidth="1"/>
    <col min="7945" max="7945" width="10.85546875" style="135" customWidth="1"/>
    <col min="7946" max="8192" width="8.85546875" style="135"/>
    <col min="8193" max="8193" width="9.28515625" style="135" bestFit="1" customWidth="1"/>
    <col min="8194" max="8194" width="47.28515625" style="135" bestFit="1" customWidth="1"/>
    <col min="8195" max="8195" width="10.85546875" style="135" customWidth="1"/>
    <col min="8196" max="8196" width="11.28515625" style="135" bestFit="1" customWidth="1"/>
    <col min="8197" max="8197" width="11.140625" style="135" customWidth="1"/>
    <col min="8198" max="8198" width="11.5703125" style="135" customWidth="1"/>
    <col min="8199" max="8199" width="10.85546875" style="135" customWidth="1"/>
    <col min="8200" max="8200" width="10.28515625" style="135" customWidth="1"/>
    <col min="8201" max="8201" width="10.85546875" style="135" customWidth="1"/>
    <col min="8202" max="8448" width="8.85546875" style="135"/>
    <col min="8449" max="8449" width="9.28515625" style="135" bestFit="1" customWidth="1"/>
    <col min="8450" max="8450" width="47.28515625" style="135" bestFit="1" customWidth="1"/>
    <col min="8451" max="8451" width="10.85546875" style="135" customWidth="1"/>
    <col min="8452" max="8452" width="11.28515625" style="135" bestFit="1" customWidth="1"/>
    <col min="8453" max="8453" width="11.140625" style="135" customWidth="1"/>
    <col min="8454" max="8454" width="11.5703125" style="135" customWidth="1"/>
    <col min="8455" max="8455" width="10.85546875" style="135" customWidth="1"/>
    <col min="8456" max="8456" width="10.28515625" style="135" customWidth="1"/>
    <col min="8457" max="8457" width="10.85546875" style="135" customWidth="1"/>
    <col min="8458" max="8704" width="8.85546875" style="135"/>
    <col min="8705" max="8705" width="9.28515625" style="135" bestFit="1" customWidth="1"/>
    <col min="8706" max="8706" width="47.28515625" style="135" bestFit="1" customWidth="1"/>
    <col min="8707" max="8707" width="10.85546875" style="135" customWidth="1"/>
    <col min="8708" max="8708" width="11.28515625" style="135" bestFit="1" customWidth="1"/>
    <col min="8709" max="8709" width="11.140625" style="135" customWidth="1"/>
    <col min="8710" max="8710" width="11.5703125" style="135" customWidth="1"/>
    <col min="8711" max="8711" width="10.85546875" style="135" customWidth="1"/>
    <col min="8712" max="8712" width="10.28515625" style="135" customWidth="1"/>
    <col min="8713" max="8713" width="10.85546875" style="135" customWidth="1"/>
    <col min="8714" max="8960" width="8.85546875" style="135"/>
    <col min="8961" max="8961" width="9.28515625" style="135" bestFit="1" customWidth="1"/>
    <col min="8962" max="8962" width="47.28515625" style="135" bestFit="1" customWidth="1"/>
    <col min="8963" max="8963" width="10.85546875" style="135" customWidth="1"/>
    <col min="8964" max="8964" width="11.28515625" style="135" bestFit="1" customWidth="1"/>
    <col min="8965" max="8965" width="11.140625" style="135" customWidth="1"/>
    <col min="8966" max="8966" width="11.5703125" style="135" customWidth="1"/>
    <col min="8967" max="8967" width="10.85546875" style="135" customWidth="1"/>
    <col min="8968" max="8968" width="10.28515625" style="135" customWidth="1"/>
    <col min="8969" max="8969" width="10.85546875" style="135" customWidth="1"/>
    <col min="8970" max="9216" width="8.85546875" style="135"/>
    <col min="9217" max="9217" width="9.28515625" style="135" bestFit="1" customWidth="1"/>
    <col min="9218" max="9218" width="47.28515625" style="135" bestFit="1" customWidth="1"/>
    <col min="9219" max="9219" width="10.85546875" style="135" customWidth="1"/>
    <col min="9220" max="9220" width="11.28515625" style="135" bestFit="1" customWidth="1"/>
    <col min="9221" max="9221" width="11.140625" style="135" customWidth="1"/>
    <col min="9222" max="9222" width="11.5703125" style="135" customWidth="1"/>
    <col min="9223" max="9223" width="10.85546875" style="135" customWidth="1"/>
    <col min="9224" max="9224" width="10.28515625" style="135" customWidth="1"/>
    <col min="9225" max="9225" width="10.85546875" style="135" customWidth="1"/>
    <col min="9226" max="9472" width="8.85546875" style="135"/>
    <col min="9473" max="9473" width="9.28515625" style="135" bestFit="1" customWidth="1"/>
    <col min="9474" max="9474" width="47.28515625" style="135" bestFit="1" customWidth="1"/>
    <col min="9475" max="9475" width="10.85546875" style="135" customWidth="1"/>
    <col min="9476" max="9476" width="11.28515625" style="135" bestFit="1" customWidth="1"/>
    <col min="9477" max="9477" width="11.140625" style="135" customWidth="1"/>
    <col min="9478" max="9478" width="11.5703125" style="135" customWidth="1"/>
    <col min="9479" max="9479" width="10.85546875" style="135" customWidth="1"/>
    <col min="9480" max="9480" width="10.28515625" style="135" customWidth="1"/>
    <col min="9481" max="9481" width="10.85546875" style="135" customWidth="1"/>
    <col min="9482" max="9728" width="8.85546875" style="135"/>
    <col min="9729" max="9729" width="9.28515625" style="135" bestFit="1" customWidth="1"/>
    <col min="9730" max="9730" width="47.28515625" style="135" bestFit="1" customWidth="1"/>
    <col min="9731" max="9731" width="10.85546875" style="135" customWidth="1"/>
    <col min="9732" max="9732" width="11.28515625" style="135" bestFit="1" customWidth="1"/>
    <col min="9733" max="9733" width="11.140625" style="135" customWidth="1"/>
    <col min="9734" max="9734" width="11.5703125" style="135" customWidth="1"/>
    <col min="9735" max="9735" width="10.85546875" style="135" customWidth="1"/>
    <col min="9736" max="9736" width="10.28515625" style="135" customWidth="1"/>
    <col min="9737" max="9737" width="10.85546875" style="135" customWidth="1"/>
    <col min="9738" max="9984" width="8.85546875" style="135"/>
    <col min="9985" max="9985" width="9.28515625" style="135" bestFit="1" customWidth="1"/>
    <col min="9986" max="9986" width="47.28515625" style="135" bestFit="1" customWidth="1"/>
    <col min="9987" max="9987" width="10.85546875" style="135" customWidth="1"/>
    <col min="9988" max="9988" width="11.28515625" style="135" bestFit="1" customWidth="1"/>
    <col min="9989" max="9989" width="11.140625" style="135" customWidth="1"/>
    <col min="9990" max="9990" width="11.5703125" style="135" customWidth="1"/>
    <col min="9991" max="9991" width="10.85546875" style="135" customWidth="1"/>
    <col min="9992" max="9992" width="10.28515625" style="135" customWidth="1"/>
    <col min="9993" max="9993" width="10.85546875" style="135" customWidth="1"/>
    <col min="9994" max="10240" width="8.85546875" style="135"/>
    <col min="10241" max="10241" width="9.28515625" style="135" bestFit="1" customWidth="1"/>
    <col min="10242" max="10242" width="47.28515625" style="135" bestFit="1" customWidth="1"/>
    <col min="10243" max="10243" width="10.85546875" style="135" customWidth="1"/>
    <col min="10244" max="10244" width="11.28515625" style="135" bestFit="1" customWidth="1"/>
    <col min="10245" max="10245" width="11.140625" style="135" customWidth="1"/>
    <col min="10246" max="10246" width="11.5703125" style="135" customWidth="1"/>
    <col min="10247" max="10247" width="10.85546875" style="135" customWidth="1"/>
    <col min="10248" max="10248" width="10.28515625" style="135" customWidth="1"/>
    <col min="10249" max="10249" width="10.85546875" style="135" customWidth="1"/>
    <col min="10250" max="10496" width="8.85546875" style="135"/>
    <col min="10497" max="10497" width="9.28515625" style="135" bestFit="1" customWidth="1"/>
    <col min="10498" max="10498" width="47.28515625" style="135" bestFit="1" customWidth="1"/>
    <col min="10499" max="10499" width="10.85546875" style="135" customWidth="1"/>
    <col min="10500" max="10500" width="11.28515625" style="135" bestFit="1" customWidth="1"/>
    <col min="10501" max="10501" width="11.140625" style="135" customWidth="1"/>
    <col min="10502" max="10502" width="11.5703125" style="135" customWidth="1"/>
    <col min="10503" max="10503" width="10.85546875" style="135" customWidth="1"/>
    <col min="10504" max="10504" width="10.28515625" style="135" customWidth="1"/>
    <col min="10505" max="10505" width="10.85546875" style="135" customWidth="1"/>
    <col min="10506" max="10752" width="8.85546875" style="135"/>
    <col min="10753" max="10753" width="9.28515625" style="135" bestFit="1" customWidth="1"/>
    <col min="10754" max="10754" width="47.28515625" style="135" bestFit="1" customWidth="1"/>
    <col min="10755" max="10755" width="10.85546875" style="135" customWidth="1"/>
    <col min="10756" max="10756" width="11.28515625" style="135" bestFit="1" customWidth="1"/>
    <col min="10757" max="10757" width="11.140625" style="135" customWidth="1"/>
    <col min="10758" max="10758" width="11.5703125" style="135" customWidth="1"/>
    <col min="10759" max="10759" width="10.85546875" style="135" customWidth="1"/>
    <col min="10760" max="10760" width="10.28515625" style="135" customWidth="1"/>
    <col min="10761" max="10761" width="10.85546875" style="135" customWidth="1"/>
    <col min="10762" max="11008" width="8.85546875" style="135"/>
    <col min="11009" max="11009" width="9.28515625" style="135" bestFit="1" customWidth="1"/>
    <col min="11010" max="11010" width="47.28515625" style="135" bestFit="1" customWidth="1"/>
    <col min="11011" max="11011" width="10.85546875" style="135" customWidth="1"/>
    <col min="11012" max="11012" width="11.28515625" style="135" bestFit="1" customWidth="1"/>
    <col min="11013" max="11013" width="11.140625" style="135" customWidth="1"/>
    <col min="11014" max="11014" width="11.5703125" style="135" customWidth="1"/>
    <col min="11015" max="11015" width="10.85546875" style="135" customWidth="1"/>
    <col min="11016" max="11016" width="10.28515625" style="135" customWidth="1"/>
    <col min="11017" max="11017" width="10.85546875" style="135" customWidth="1"/>
    <col min="11018" max="11264" width="8.85546875" style="135"/>
    <col min="11265" max="11265" width="9.28515625" style="135" bestFit="1" customWidth="1"/>
    <col min="11266" max="11266" width="47.28515625" style="135" bestFit="1" customWidth="1"/>
    <col min="11267" max="11267" width="10.85546875" style="135" customWidth="1"/>
    <col min="11268" max="11268" width="11.28515625" style="135" bestFit="1" customWidth="1"/>
    <col min="11269" max="11269" width="11.140625" style="135" customWidth="1"/>
    <col min="11270" max="11270" width="11.5703125" style="135" customWidth="1"/>
    <col min="11271" max="11271" width="10.85546875" style="135" customWidth="1"/>
    <col min="11272" max="11272" width="10.28515625" style="135" customWidth="1"/>
    <col min="11273" max="11273" width="10.85546875" style="135" customWidth="1"/>
    <col min="11274" max="11520" width="8.85546875" style="135"/>
    <col min="11521" max="11521" width="9.28515625" style="135" bestFit="1" customWidth="1"/>
    <col min="11522" max="11522" width="47.28515625" style="135" bestFit="1" customWidth="1"/>
    <col min="11523" max="11523" width="10.85546875" style="135" customWidth="1"/>
    <col min="11524" max="11524" width="11.28515625" style="135" bestFit="1" customWidth="1"/>
    <col min="11525" max="11525" width="11.140625" style="135" customWidth="1"/>
    <col min="11526" max="11526" width="11.5703125" style="135" customWidth="1"/>
    <col min="11527" max="11527" width="10.85546875" style="135" customWidth="1"/>
    <col min="11528" max="11528" width="10.28515625" style="135" customWidth="1"/>
    <col min="11529" max="11529" width="10.85546875" style="135" customWidth="1"/>
    <col min="11530" max="11776" width="8.85546875" style="135"/>
    <col min="11777" max="11777" width="9.28515625" style="135" bestFit="1" customWidth="1"/>
    <col min="11778" max="11778" width="47.28515625" style="135" bestFit="1" customWidth="1"/>
    <col min="11779" max="11779" width="10.85546875" style="135" customWidth="1"/>
    <col min="11780" max="11780" width="11.28515625" style="135" bestFit="1" customWidth="1"/>
    <col min="11781" max="11781" width="11.140625" style="135" customWidth="1"/>
    <col min="11782" max="11782" width="11.5703125" style="135" customWidth="1"/>
    <col min="11783" max="11783" width="10.85546875" style="135" customWidth="1"/>
    <col min="11784" max="11784" width="10.28515625" style="135" customWidth="1"/>
    <col min="11785" max="11785" width="10.85546875" style="135" customWidth="1"/>
    <col min="11786" max="12032" width="8.85546875" style="135"/>
    <col min="12033" max="12033" width="9.28515625" style="135" bestFit="1" customWidth="1"/>
    <col min="12034" max="12034" width="47.28515625" style="135" bestFit="1" customWidth="1"/>
    <col min="12035" max="12035" width="10.85546875" style="135" customWidth="1"/>
    <col min="12036" max="12036" width="11.28515625" style="135" bestFit="1" customWidth="1"/>
    <col min="12037" max="12037" width="11.140625" style="135" customWidth="1"/>
    <col min="12038" max="12038" width="11.5703125" style="135" customWidth="1"/>
    <col min="12039" max="12039" width="10.85546875" style="135" customWidth="1"/>
    <col min="12040" max="12040" width="10.28515625" style="135" customWidth="1"/>
    <col min="12041" max="12041" width="10.85546875" style="135" customWidth="1"/>
    <col min="12042" max="12288" width="8.85546875" style="135"/>
    <col min="12289" max="12289" width="9.28515625" style="135" bestFit="1" customWidth="1"/>
    <col min="12290" max="12290" width="47.28515625" style="135" bestFit="1" customWidth="1"/>
    <col min="12291" max="12291" width="10.85546875" style="135" customWidth="1"/>
    <col min="12292" max="12292" width="11.28515625" style="135" bestFit="1" customWidth="1"/>
    <col min="12293" max="12293" width="11.140625" style="135" customWidth="1"/>
    <col min="12294" max="12294" width="11.5703125" style="135" customWidth="1"/>
    <col min="12295" max="12295" width="10.85546875" style="135" customWidth="1"/>
    <col min="12296" max="12296" width="10.28515625" style="135" customWidth="1"/>
    <col min="12297" max="12297" width="10.85546875" style="135" customWidth="1"/>
    <col min="12298" max="12544" width="8.85546875" style="135"/>
    <col min="12545" max="12545" width="9.28515625" style="135" bestFit="1" customWidth="1"/>
    <col min="12546" max="12546" width="47.28515625" style="135" bestFit="1" customWidth="1"/>
    <col min="12547" max="12547" width="10.85546875" style="135" customWidth="1"/>
    <col min="12548" max="12548" width="11.28515625" style="135" bestFit="1" customWidth="1"/>
    <col min="12549" max="12549" width="11.140625" style="135" customWidth="1"/>
    <col min="12550" max="12550" width="11.5703125" style="135" customWidth="1"/>
    <col min="12551" max="12551" width="10.85546875" style="135" customWidth="1"/>
    <col min="12552" max="12552" width="10.28515625" style="135" customWidth="1"/>
    <col min="12553" max="12553" width="10.85546875" style="135" customWidth="1"/>
    <col min="12554" max="12800" width="8.85546875" style="135"/>
    <col min="12801" max="12801" width="9.28515625" style="135" bestFit="1" customWidth="1"/>
    <col min="12802" max="12802" width="47.28515625" style="135" bestFit="1" customWidth="1"/>
    <col min="12803" max="12803" width="10.85546875" style="135" customWidth="1"/>
    <col min="12804" max="12804" width="11.28515625" style="135" bestFit="1" customWidth="1"/>
    <col min="12805" max="12805" width="11.140625" style="135" customWidth="1"/>
    <col min="12806" max="12806" width="11.5703125" style="135" customWidth="1"/>
    <col min="12807" max="12807" width="10.85546875" style="135" customWidth="1"/>
    <col min="12808" max="12808" width="10.28515625" style="135" customWidth="1"/>
    <col min="12809" max="12809" width="10.85546875" style="135" customWidth="1"/>
    <col min="12810" max="13056" width="8.85546875" style="135"/>
    <col min="13057" max="13057" width="9.28515625" style="135" bestFit="1" customWidth="1"/>
    <col min="13058" max="13058" width="47.28515625" style="135" bestFit="1" customWidth="1"/>
    <col min="13059" max="13059" width="10.85546875" style="135" customWidth="1"/>
    <col min="13060" max="13060" width="11.28515625" style="135" bestFit="1" customWidth="1"/>
    <col min="13061" max="13061" width="11.140625" style="135" customWidth="1"/>
    <col min="13062" max="13062" width="11.5703125" style="135" customWidth="1"/>
    <col min="13063" max="13063" width="10.85546875" style="135" customWidth="1"/>
    <col min="13064" max="13064" width="10.28515625" style="135" customWidth="1"/>
    <col min="13065" max="13065" width="10.85546875" style="135" customWidth="1"/>
    <col min="13066" max="13312" width="8.85546875" style="135"/>
    <col min="13313" max="13313" width="9.28515625" style="135" bestFit="1" customWidth="1"/>
    <col min="13314" max="13314" width="47.28515625" style="135" bestFit="1" customWidth="1"/>
    <col min="13315" max="13315" width="10.85546875" style="135" customWidth="1"/>
    <col min="13316" max="13316" width="11.28515625" style="135" bestFit="1" customWidth="1"/>
    <col min="13317" max="13317" width="11.140625" style="135" customWidth="1"/>
    <col min="13318" max="13318" width="11.5703125" style="135" customWidth="1"/>
    <col min="13319" max="13319" width="10.85546875" style="135" customWidth="1"/>
    <col min="13320" max="13320" width="10.28515625" style="135" customWidth="1"/>
    <col min="13321" max="13321" width="10.85546875" style="135" customWidth="1"/>
    <col min="13322" max="13568" width="8.85546875" style="135"/>
    <col min="13569" max="13569" width="9.28515625" style="135" bestFit="1" customWidth="1"/>
    <col min="13570" max="13570" width="47.28515625" style="135" bestFit="1" customWidth="1"/>
    <col min="13571" max="13571" width="10.85546875" style="135" customWidth="1"/>
    <col min="13572" max="13572" width="11.28515625" style="135" bestFit="1" customWidth="1"/>
    <col min="13573" max="13573" width="11.140625" style="135" customWidth="1"/>
    <col min="13574" max="13574" width="11.5703125" style="135" customWidth="1"/>
    <col min="13575" max="13575" width="10.85546875" style="135" customWidth="1"/>
    <col min="13576" max="13576" width="10.28515625" style="135" customWidth="1"/>
    <col min="13577" max="13577" width="10.85546875" style="135" customWidth="1"/>
    <col min="13578" max="13824" width="8.85546875" style="135"/>
    <col min="13825" max="13825" width="9.28515625" style="135" bestFit="1" customWidth="1"/>
    <col min="13826" max="13826" width="47.28515625" style="135" bestFit="1" customWidth="1"/>
    <col min="13827" max="13827" width="10.85546875" style="135" customWidth="1"/>
    <col min="13828" max="13828" width="11.28515625" style="135" bestFit="1" customWidth="1"/>
    <col min="13829" max="13829" width="11.140625" style="135" customWidth="1"/>
    <col min="13830" max="13830" width="11.5703125" style="135" customWidth="1"/>
    <col min="13831" max="13831" width="10.85546875" style="135" customWidth="1"/>
    <col min="13832" max="13832" width="10.28515625" style="135" customWidth="1"/>
    <col min="13833" max="13833" width="10.85546875" style="135" customWidth="1"/>
    <col min="13834" max="14080" width="8.85546875" style="135"/>
    <col min="14081" max="14081" width="9.28515625" style="135" bestFit="1" customWidth="1"/>
    <col min="14082" max="14082" width="47.28515625" style="135" bestFit="1" customWidth="1"/>
    <col min="14083" max="14083" width="10.85546875" style="135" customWidth="1"/>
    <col min="14084" max="14084" width="11.28515625" style="135" bestFit="1" customWidth="1"/>
    <col min="14085" max="14085" width="11.140625" style="135" customWidth="1"/>
    <col min="14086" max="14086" width="11.5703125" style="135" customWidth="1"/>
    <col min="14087" max="14087" width="10.85546875" style="135" customWidth="1"/>
    <col min="14088" max="14088" width="10.28515625" style="135" customWidth="1"/>
    <col min="14089" max="14089" width="10.85546875" style="135" customWidth="1"/>
    <col min="14090" max="14336" width="8.85546875" style="135"/>
    <col min="14337" max="14337" width="9.28515625" style="135" bestFit="1" customWidth="1"/>
    <col min="14338" max="14338" width="47.28515625" style="135" bestFit="1" customWidth="1"/>
    <col min="14339" max="14339" width="10.85546875" style="135" customWidth="1"/>
    <col min="14340" max="14340" width="11.28515625" style="135" bestFit="1" customWidth="1"/>
    <col min="14341" max="14341" width="11.140625" style="135" customWidth="1"/>
    <col min="14342" max="14342" width="11.5703125" style="135" customWidth="1"/>
    <col min="14343" max="14343" width="10.85546875" style="135" customWidth="1"/>
    <col min="14344" max="14344" width="10.28515625" style="135" customWidth="1"/>
    <col min="14345" max="14345" width="10.85546875" style="135" customWidth="1"/>
    <col min="14346" max="14592" width="8.85546875" style="135"/>
    <col min="14593" max="14593" width="9.28515625" style="135" bestFit="1" customWidth="1"/>
    <col min="14594" max="14594" width="47.28515625" style="135" bestFit="1" customWidth="1"/>
    <col min="14595" max="14595" width="10.85546875" style="135" customWidth="1"/>
    <col min="14596" max="14596" width="11.28515625" style="135" bestFit="1" customWidth="1"/>
    <col min="14597" max="14597" width="11.140625" style="135" customWidth="1"/>
    <col min="14598" max="14598" width="11.5703125" style="135" customWidth="1"/>
    <col min="14599" max="14599" width="10.85546875" style="135" customWidth="1"/>
    <col min="14600" max="14600" width="10.28515625" style="135" customWidth="1"/>
    <col min="14601" max="14601" width="10.85546875" style="135" customWidth="1"/>
    <col min="14602" max="14848" width="8.85546875" style="135"/>
    <col min="14849" max="14849" width="9.28515625" style="135" bestFit="1" customWidth="1"/>
    <col min="14850" max="14850" width="47.28515625" style="135" bestFit="1" customWidth="1"/>
    <col min="14851" max="14851" width="10.85546875" style="135" customWidth="1"/>
    <col min="14852" max="14852" width="11.28515625" style="135" bestFit="1" customWidth="1"/>
    <col min="14853" max="14853" width="11.140625" style="135" customWidth="1"/>
    <col min="14854" max="14854" width="11.5703125" style="135" customWidth="1"/>
    <col min="14855" max="14855" width="10.85546875" style="135" customWidth="1"/>
    <col min="14856" max="14856" width="10.28515625" style="135" customWidth="1"/>
    <col min="14857" max="14857" width="10.85546875" style="135" customWidth="1"/>
    <col min="14858" max="15104" width="8.85546875" style="135"/>
    <col min="15105" max="15105" width="9.28515625" style="135" bestFit="1" customWidth="1"/>
    <col min="15106" max="15106" width="47.28515625" style="135" bestFit="1" customWidth="1"/>
    <col min="15107" max="15107" width="10.85546875" style="135" customWidth="1"/>
    <col min="15108" max="15108" width="11.28515625" style="135" bestFit="1" customWidth="1"/>
    <col min="15109" max="15109" width="11.140625" style="135" customWidth="1"/>
    <col min="15110" max="15110" width="11.5703125" style="135" customWidth="1"/>
    <col min="15111" max="15111" width="10.85546875" style="135" customWidth="1"/>
    <col min="15112" max="15112" width="10.28515625" style="135" customWidth="1"/>
    <col min="15113" max="15113" width="10.85546875" style="135" customWidth="1"/>
    <col min="15114" max="15360" width="8.85546875" style="135"/>
    <col min="15361" max="15361" width="9.28515625" style="135" bestFit="1" customWidth="1"/>
    <col min="15362" max="15362" width="47.28515625" style="135" bestFit="1" customWidth="1"/>
    <col min="15363" max="15363" width="10.85546875" style="135" customWidth="1"/>
    <col min="15364" max="15364" width="11.28515625" style="135" bestFit="1" customWidth="1"/>
    <col min="15365" max="15365" width="11.140625" style="135" customWidth="1"/>
    <col min="15366" max="15366" width="11.5703125" style="135" customWidth="1"/>
    <col min="15367" max="15367" width="10.85546875" style="135" customWidth="1"/>
    <col min="15368" max="15368" width="10.28515625" style="135" customWidth="1"/>
    <col min="15369" max="15369" width="10.85546875" style="135" customWidth="1"/>
    <col min="15370" max="15616" width="8.85546875" style="135"/>
    <col min="15617" max="15617" width="9.28515625" style="135" bestFit="1" customWidth="1"/>
    <col min="15618" max="15618" width="47.28515625" style="135" bestFit="1" customWidth="1"/>
    <col min="15619" max="15619" width="10.85546875" style="135" customWidth="1"/>
    <col min="15620" max="15620" width="11.28515625" style="135" bestFit="1" customWidth="1"/>
    <col min="15621" max="15621" width="11.140625" style="135" customWidth="1"/>
    <col min="15622" max="15622" width="11.5703125" style="135" customWidth="1"/>
    <col min="15623" max="15623" width="10.85546875" style="135" customWidth="1"/>
    <col min="15624" max="15624" width="10.28515625" style="135" customWidth="1"/>
    <col min="15625" max="15625" width="10.85546875" style="135" customWidth="1"/>
    <col min="15626" max="15872" width="8.85546875" style="135"/>
    <col min="15873" max="15873" width="9.28515625" style="135" bestFit="1" customWidth="1"/>
    <col min="15874" max="15874" width="47.28515625" style="135" bestFit="1" customWidth="1"/>
    <col min="15875" max="15875" width="10.85546875" style="135" customWidth="1"/>
    <col min="15876" max="15876" width="11.28515625" style="135" bestFit="1" customWidth="1"/>
    <col min="15877" max="15877" width="11.140625" style="135" customWidth="1"/>
    <col min="15878" max="15878" width="11.5703125" style="135" customWidth="1"/>
    <col min="15879" max="15879" width="10.85546875" style="135" customWidth="1"/>
    <col min="15880" max="15880" width="10.28515625" style="135" customWidth="1"/>
    <col min="15881" max="15881" width="10.85546875" style="135" customWidth="1"/>
    <col min="15882" max="16128" width="8.85546875" style="135"/>
    <col min="16129" max="16129" width="9.28515625" style="135" bestFit="1" customWidth="1"/>
    <col min="16130" max="16130" width="47.28515625" style="135" bestFit="1" customWidth="1"/>
    <col min="16131" max="16131" width="10.85546875" style="135" customWidth="1"/>
    <col min="16132" max="16132" width="11.28515625" style="135" bestFit="1" customWidth="1"/>
    <col min="16133" max="16133" width="11.140625" style="135" customWidth="1"/>
    <col min="16134" max="16134" width="11.5703125" style="135" customWidth="1"/>
    <col min="16135" max="16135" width="10.85546875" style="135" customWidth="1"/>
    <col min="16136" max="16136" width="10.28515625" style="135" customWidth="1"/>
    <col min="16137" max="16137" width="10.85546875" style="135" customWidth="1"/>
    <col min="16138" max="16384" width="8.85546875" style="135"/>
  </cols>
  <sheetData>
    <row r="1" spans="1:9">
      <c r="A1" s="134"/>
      <c r="I1" s="136" t="s">
        <v>224</v>
      </c>
    </row>
    <row r="2" spans="1:9">
      <c r="A2" s="134"/>
      <c r="I2" s="136" t="s">
        <v>269</v>
      </c>
    </row>
    <row r="3" spans="1:9">
      <c r="A3" s="134"/>
      <c r="I3" s="136" t="s">
        <v>266</v>
      </c>
    </row>
    <row r="4" spans="1:9">
      <c r="A4" s="134" t="s">
        <v>120</v>
      </c>
      <c r="G4" s="136"/>
      <c r="H4" s="137"/>
      <c r="I4" s="136" t="s">
        <v>270</v>
      </c>
    </row>
    <row r="5" spans="1:9" ht="8.25" customHeight="1">
      <c r="A5" s="134"/>
      <c r="I5" s="137"/>
    </row>
    <row r="6" spans="1:9" ht="19.5">
      <c r="A6" s="395" t="s">
        <v>259</v>
      </c>
      <c r="B6" s="395"/>
      <c r="C6" s="395"/>
      <c r="D6" s="395"/>
      <c r="E6" s="395"/>
      <c r="F6" s="395"/>
      <c r="G6" s="395"/>
      <c r="H6" s="395"/>
      <c r="I6" s="395"/>
    </row>
    <row r="7" spans="1:9" ht="19.5">
      <c r="A7" s="395" t="s">
        <v>225</v>
      </c>
      <c r="B7" s="395"/>
      <c r="C7" s="395"/>
      <c r="D7" s="395"/>
      <c r="E7" s="395"/>
      <c r="F7" s="395"/>
      <c r="G7" s="395"/>
      <c r="H7" s="395"/>
      <c r="I7" s="395"/>
    </row>
    <row r="8" spans="1:9" ht="19.5">
      <c r="A8" s="395" t="s">
        <v>268</v>
      </c>
      <c r="B8" s="395"/>
      <c r="C8" s="395"/>
      <c r="D8" s="395"/>
      <c r="E8" s="395"/>
      <c r="F8" s="395"/>
      <c r="G8" s="395"/>
      <c r="H8" s="395"/>
      <c r="I8" s="395"/>
    </row>
    <row r="9" spans="1:9" ht="9.75" customHeight="1">
      <c r="A9" s="138"/>
      <c r="B9" s="138"/>
      <c r="C9" s="138"/>
      <c r="D9" s="138"/>
      <c r="E9" s="138"/>
      <c r="F9" s="138"/>
      <c r="G9" s="138"/>
      <c r="H9" s="138"/>
      <c r="I9" s="138"/>
    </row>
    <row r="10" spans="1:9">
      <c r="A10" s="396" t="s">
        <v>0</v>
      </c>
      <c r="B10" s="396" t="s">
        <v>2</v>
      </c>
      <c r="C10" s="396" t="s">
        <v>3</v>
      </c>
      <c r="D10" s="396" t="s">
        <v>4</v>
      </c>
      <c r="E10" s="398" t="s">
        <v>213</v>
      </c>
      <c r="F10" s="398"/>
      <c r="G10" s="398"/>
      <c r="H10" s="398"/>
      <c r="I10" s="398"/>
    </row>
    <row r="11" spans="1:9">
      <c r="A11" s="397"/>
      <c r="B11" s="397"/>
      <c r="C11" s="397"/>
      <c r="D11" s="397"/>
      <c r="E11" s="389" t="s">
        <v>6</v>
      </c>
      <c r="F11" s="389" t="s">
        <v>7</v>
      </c>
      <c r="G11" s="389" t="s">
        <v>215</v>
      </c>
      <c r="H11" s="389" t="s">
        <v>9</v>
      </c>
      <c r="I11" s="392" t="s">
        <v>10</v>
      </c>
    </row>
    <row r="12" spans="1:9">
      <c r="A12" s="397"/>
      <c r="B12" s="397"/>
      <c r="C12" s="397"/>
      <c r="D12" s="397"/>
      <c r="E12" s="390"/>
      <c r="F12" s="390"/>
      <c r="G12" s="390"/>
      <c r="H12" s="390"/>
      <c r="I12" s="392"/>
    </row>
    <row r="13" spans="1:9">
      <c r="A13" s="397"/>
      <c r="B13" s="397"/>
      <c r="C13" s="397"/>
      <c r="D13" s="397"/>
      <c r="E13" s="390"/>
      <c r="F13" s="390"/>
      <c r="G13" s="390"/>
      <c r="H13" s="390"/>
      <c r="I13" s="392"/>
    </row>
    <row r="14" spans="1:9" ht="21.75" customHeight="1">
      <c r="A14" s="397"/>
      <c r="B14" s="397"/>
      <c r="C14" s="394"/>
      <c r="D14" s="394"/>
      <c r="E14" s="391"/>
      <c r="F14" s="391"/>
      <c r="G14" s="391"/>
      <c r="H14" s="391"/>
      <c r="I14" s="393"/>
    </row>
    <row r="15" spans="1:9" ht="17.25" customHeight="1">
      <c r="A15" s="394"/>
      <c r="B15" s="394"/>
      <c r="C15" s="394" t="s">
        <v>15</v>
      </c>
      <c r="D15" s="394"/>
      <c r="E15" s="394"/>
      <c r="F15" s="394"/>
      <c r="G15" s="394"/>
      <c r="H15" s="394"/>
      <c r="I15" s="129"/>
    </row>
    <row r="16" spans="1:9" ht="8.25" customHeight="1">
      <c r="A16" s="139">
        <v>1</v>
      </c>
      <c r="B16" s="139">
        <v>2</v>
      </c>
      <c r="C16" s="139">
        <v>3</v>
      </c>
      <c r="D16" s="139">
        <v>4</v>
      </c>
      <c r="E16" s="139">
        <v>5</v>
      </c>
      <c r="F16" s="139">
        <v>6</v>
      </c>
      <c r="G16" s="139">
        <v>7</v>
      </c>
      <c r="H16" s="139">
        <v>8</v>
      </c>
      <c r="I16" s="140">
        <v>9</v>
      </c>
    </row>
    <row r="17" spans="1:9" ht="18.75" thickBot="1">
      <c r="A17" s="141"/>
      <c r="B17" s="142" t="s">
        <v>16</v>
      </c>
      <c r="C17" s="143">
        <f t="shared" ref="C17:I17" si="0">SUM(C19:C39)</f>
        <v>134202</v>
      </c>
      <c r="D17" s="143">
        <f t="shared" si="0"/>
        <v>1940563</v>
      </c>
      <c r="E17" s="143">
        <f t="shared" si="0"/>
        <v>1387093</v>
      </c>
      <c r="F17" s="143">
        <f t="shared" si="0"/>
        <v>1622</v>
      </c>
      <c r="G17" s="143">
        <f t="shared" si="0"/>
        <v>513037</v>
      </c>
      <c r="H17" s="143">
        <f t="shared" si="0"/>
        <v>20584</v>
      </c>
      <c r="I17" s="143">
        <f t="shared" si="0"/>
        <v>18227</v>
      </c>
    </row>
    <row r="18" spans="1:9" ht="18">
      <c r="A18" s="144"/>
      <c r="B18" s="145"/>
      <c r="C18" s="146"/>
      <c r="D18" s="146"/>
      <c r="E18" s="146"/>
      <c r="F18" s="146"/>
      <c r="G18" s="146"/>
      <c r="H18" s="146"/>
      <c r="I18" s="147"/>
    </row>
    <row r="19" spans="1:9">
      <c r="A19" s="148" t="s">
        <v>18</v>
      </c>
      <c r="B19" s="149" t="s">
        <v>19</v>
      </c>
      <c r="C19" s="150">
        <v>13926</v>
      </c>
      <c r="D19" s="150">
        <f t="shared" ref="D19:D39" si="1">SUM(E19:I19)</f>
        <v>130921</v>
      </c>
      <c r="E19" s="151">
        <v>2336</v>
      </c>
      <c r="F19" s="151">
        <v>143</v>
      </c>
      <c r="G19" s="151">
        <v>119092</v>
      </c>
      <c r="H19" s="151">
        <v>450</v>
      </c>
      <c r="I19" s="151">
        <v>8900</v>
      </c>
    </row>
    <row r="20" spans="1:9">
      <c r="A20" s="148" t="s">
        <v>26</v>
      </c>
      <c r="B20" s="149" t="s">
        <v>27</v>
      </c>
      <c r="C20" s="150"/>
      <c r="D20" s="150">
        <f t="shared" si="1"/>
        <v>3043</v>
      </c>
      <c r="E20" s="151"/>
      <c r="F20" s="151">
        <v>20</v>
      </c>
      <c r="G20" s="151">
        <v>2561</v>
      </c>
      <c r="H20" s="151">
        <v>180</v>
      </c>
      <c r="I20" s="151">
        <v>282</v>
      </c>
    </row>
    <row r="21" spans="1:9">
      <c r="A21" s="152">
        <v>500</v>
      </c>
      <c r="B21" s="149" t="s">
        <v>68</v>
      </c>
      <c r="C21" s="150">
        <v>100</v>
      </c>
      <c r="D21" s="150">
        <f t="shared" si="1"/>
        <v>7888</v>
      </c>
      <c r="E21" s="151"/>
      <c r="F21" s="151">
        <v>8</v>
      </c>
      <c r="G21" s="151">
        <v>7880</v>
      </c>
      <c r="H21" s="151"/>
      <c r="I21" s="151"/>
    </row>
    <row r="22" spans="1:9">
      <c r="A22" s="148">
        <v>600</v>
      </c>
      <c r="B22" s="149" t="s">
        <v>30</v>
      </c>
      <c r="C22" s="150">
        <v>78</v>
      </c>
      <c r="D22" s="150">
        <f t="shared" si="1"/>
        <v>73021</v>
      </c>
      <c r="E22" s="151">
        <v>60017</v>
      </c>
      <c r="F22" s="151">
        <v>75</v>
      </c>
      <c r="G22" s="151">
        <v>12688</v>
      </c>
      <c r="H22" s="151">
        <v>241</v>
      </c>
      <c r="I22" s="151"/>
    </row>
    <row r="23" spans="1:9">
      <c r="A23" s="148">
        <v>630</v>
      </c>
      <c r="B23" s="149" t="s">
        <v>138</v>
      </c>
      <c r="C23" s="150"/>
      <c r="D23" s="150">
        <f t="shared" si="1"/>
        <v>119</v>
      </c>
      <c r="E23" s="151">
        <v>119</v>
      </c>
      <c r="F23" s="151"/>
      <c r="G23" s="151"/>
      <c r="H23" s="151"/>
      <c r="I23" s="151"/>
    </row>
    <row r="24" spans="1:9">
      <c r="A24" s="152">
        <v>700</v>
      </c>
      <c r="B24" s="149" t="s">
        <v>56</v>
      </c>
      <c r="C24" s="150">
        <v>68377</v>
      </c>
      <c r="D24" s="150">
        <f t="shared" si="1"/>
        <v>8667</v>
      </c>
      <c r="E24" s="151">
        <v>7587</v>
      </c>
      <c r="F24" s="151"/>
      <c r="G24" s="151">
        <v>1080</v>
      </c>
      <c r="H24" s="151"/>
      <c r="I24" s="151"/>
    </row>
    <row r="25" spans="1:9">
      <c r="A25" s="148">
        <v>710</v>
      </c>
      <c r="B25" s="149" t="s">
        <v>33</v>
      </c>
      <c r="C25" s="150">
        <v>1170</v>
      </c>
      <c r="D25" s="150">
        <f t="shared" si="1"/>
        <v>37532</v>
      </c>
      <c r="E25" s="151">
        <v>29622</v>
      </c>
      <c r="F25" s="151">
        <v>5</v>
      </c>
      <c r="G25" s="151">
        <v>4823</v>
      </c>
      <c r="H25" s="151">
        <v>1805</v>
      </c>
      <c r="I25" s="151">
        <v>1277</v>
      </c>
    </row>
    <row r="26" spans="1:9">
      <c r="A26" s="152">
        <v>750</v>
      </c>
      <c r="B26" s="149" t="s">
        <v>76</v>
      </c>
      <c r="C26" s="150">
        <v>14104</v>
      </c>
      <c r="D26" s="150">
        <f t="shared" si="1"/>
        <v>136766</v>
      </c>
      <c r="E26" s="151">
        <v>38369</v>
      </c>
      <c r="F26" s="151">
        <v>64</v>
      </c>
      <c r="G26" s="151">
        <v>91652</v>
      </c>
      <c r="H26" s="151">
        <v>2224</v>
      </c>
      <c r="I26" s="151">
        <v>4457</v>
      </c>
    </row>
    <row r="27" spans="1:9">
      <c r="A27" s="152">
        <v>752</v>
      </c>
      <c r="B27" s="149" t="s">
        <v>79</v>
      </c>
      <c r="C27" s="150"/>
      <c r="D27" s="150">
        <f t="shared" si="1"/>
        <v>2517</v>
      </c>
      <c r="E27" s="151">
        <v>850</v>
      </c>
      <c r="F27" s="151">
        <v>30</v>
      </c>
      <c r="G27" s="151">
        <v>1637</v>
      </c>
      <c r="H27" s="151"/>
      <c r="I27" s="151"/>
    </row>
    <row r="28" spans="1:9">
      <c r="A28" s="152">
        <v>754</v>
      </c>
      <c r="B28" s="149" t="s">
        <v>35</v>
      </c>
      <c r="C28" s="150">
        <v>316</v>
      </c>
      <c r="D28" s="150">
        <f t="shared" si="1"/>
        <v>258693</v>
      </c>
      <c r="E28" s="151">
        <v>224236</v>
      </c>
      <c r="F28" s="151">
        <v>283</v>
      </c>
      <c r="G28" s="151">
        <v>19505</v>
      </c>
      <c r="H28" s="151">
        <v>14669</v>
      </c>
      <c r="I28" s="151"/>
    </row>
    <row r="29" spans="1:9">
      <c r="A29" s="152">
        <v>755</v>
      </c>
      <c r="B29" s="149" t="s">
        <v>140</v>
      </c>
      <c r="C29" s="150"/>
      <c r="D29" s="150">
        <f t="shared" si="1"/>
        <v>4908</v>
      </c>
      <c r="E29" s="151">
        <v>4908</v>
      </c>
      <c r="F29" s="151"/>
      <c r="G29" s="151"/>
      <c r="H29" s="151"/>
      <c r="I29" s="151"/>
    </row>
    <row r="30" spans="1:9">
      <c r="A30" s="152">
        <v>758</v>
      </c>
      <c r="B30" s="149" t="s">
        <v>95</v>
      </c>
      <c r="C30" s="150"/>
      <c r="D30" s="150">
        <f t="shared" si="1"/>
        <v>52867</v>
      </c>
      <c r="E30" s="153">
        <v>43607</v>
      </c>
      <c r="F30" s="151"/>
      <c r="G30" s="151">
        <v>9260</v>
      </c>
      <c r="H30" s="151"/>
      <c r="I30" s="151"/>
    </row>
    <row r="31" spans="1:9">
      <c r="A31" s="152">
        <v>801</v>
      </c>
      <c r="B31" s="149" t="s">
        <v>89</v>
      </c>
      <c r="C31" s="150">
        <v>12</v>
      </c>
      <c r="D31" s="150">
        <f t="shared" si="1"/>
        <v>21142</v>
      </c>
      <c r="E31" s="151">
        <v>4133</v>
      </c>
      <c r="F31" s="151">
        <v>446</v>
      </c>
      <c r="G31" s="151">
        <v>16563</v>
      </c>
      <c r="H31" s="151"/>
      <c r="I31" s="151"/>
    </row>
    <row r="32" spans="1:9">
      <c r="A32" s="152">
        <v>851</v>
      </c>
      <c r="B32" s="149" t="s">
        <v>83</v>
      </c>
      <c r="C32" s="150">
        <v>6103</v>
      </c>
      <c r="D32" s="150">
        <f t="shared" si="1"/>
        <v>221603</v>
      </c>
      <c r="E32" s="151">
        <v>28307</v>
      </c>
      <c r="F32" s="151">
        <v>505</v>
      </c>
      <c r="G32" s="151">
        <v>191986</v>
      </c>
      <c r="H32" s="151">
        <v>805</v>
      </c>
      <c r="I32" s="151"/>
    </row>
    <row r="33" spans="1:9">
      <c r="A33" s="152">
        <v>852</v>
      </c>
      <c r="B33" s="149" t="s">
        <v>98</v>
      </c>
      <c r="C33" s="150">
        <v>525</v>
      </c>
      <c r="D33" s="150">
        <f t="shared" si="1"/>
        <v>291698</v>
      </c>
      <c r="E33" s="151">
        <f>291644+15</f>
        <v>291659</v>
      </c>
      <c r="F33" s="151"/>
      <c r="G33" s="151">
        <v>39</v>
      </c>
      <c r="H33" s="151"/>
      <c r="I33" s="151"/>
    </row>
    <row r="34" spans="1:9">
      <c r="A34" s="152">
        <v>853</v>
      </c>
      <c r="B34" s="149" t="s">
        <v>118</v>
      </c>
      <c r="C34" s="150">
        <v>1280</v>
      </c>
      <c r="D34" s="150">
        <f t="shared" si="1"/>
        <v>23259</v>
      </c>
      <c r="E34" s="151">
        <v>12870</v>
      </c>
      <c r="F34" s="151">
        <v>2</v>
      </c>
      <c r="G34" s="151">
        <v>10387</v>
      </c>
      <c r="H34" s="151"/>
      <c r="I34" s="151"/>
    </row>
    <row r="35" spans="1:9">
      <c r="A35" s="152">
        <v>854</v>
      </c>
      <c r="B35" s="149" t="s">
        <v>92</v>
      </c>
      <c r="C35" s="150"/>
      <c r="D35" s="150">
        <f t="shared" si="1"/>
        <v>2057</v>
      </c>
      <c r="E35" s="151">
        <v>2057</v>
      </c>
      <c r="F35" s="151"/>
      <c r="G35" s="151"/>
      <c r="H35" s="151"/>
      <c r="I35" s="151"/>
    </row>
    <row r="36" spans="1:9">
      <c r="A36" s="152">
        <v>855</v>
      </c>
      <c r="B36" s="149" t="s">
        <v>110</v>
      </c>
      <c r="C36" s="150">
        <v>28001</v>
      </c>
      <c r="D36" s="150">
        <f t="shared" si="1"/>
        <v>641517</v>
      </c>
      <c r="E36" s="151">
        <v>634299</v>
      </c>
      <c r="F36" s="151"/>
      <c r="G36" s="151">
        <v>4243</v>
      </c>
      <c r="H36" s="151"/>
      <c r="I36" s="151">
        <v>2975</v>
      </c>
    </row>
    <row r="37" spans="1:9">
      <c r="A37" s="148">
        <v>900</v>
      </c>
      <c r="B37" s="149" t="s">
        <v>37</v>
      </c>
      <c r="C37" s="150">
        <v>210</v>
      </c>
      <c r="D37" s="150">
        <f t="shared" si="1"/>
        <v>13360</v>
      </c>
      <c r="E37" s="151">
        <v>232</v>
      </c>
      <c r="F37" s="151">
        <v>16</v>
      </c>
      <c r="G37" s="151">
        <v>12962</v>
      </c>
      <c r="H37" s="151">
        <v>150</v>
      </c>
      <c r="I37" s="151"/>
    </row>
    <row r="38" spans="1:9">
      <c r="A38" s="152">
        <v>921</v>
      </c>
      <c r="B38" s="149" t="s">
        <v>128</v>
      </c>
      <c r="C38" s="150"/>
      <c r="D38" s="150">
        <f t="shared" si="1"/>
        <v>7775</v>
      </c>
      <c r="E38" s="151">
        <v>685</v>
      </c>
      <c r="F38" s="151">
        <v>15</v>
      </c>
      <c r="G38" s="151">
        <v>6679</v>
      </c>
      <c r="H38" s="151">
        <v>60</v>
      </c>
      <c r="I38" s="151">
        <v>336</v>
      </c>
    </row>
    <row r="39" spans="1:9" ht="33">
      <c r="A39" s="154">
        <v>925</v>
      </c>
      <c r="B39" s="155" t="s">
        <v>39</v>
      </c>
      <c r="C39" s="156"/>
      <c r="D39" s="156">
        <f t="shared" si="1"/>
        <v>1210</v>
      </c>
      <c r="E39" s="157">
        <v>1200</v>
      </c>
      <c r="F39" s="157">
        <v>10</v>
      </c>
      <c r="G39" s="157"/>
      <c r="H39" s="157"/>
      <c r="I39" s="157"/>
    </row>
    <row r="40" spans="1:9">
      <c r="A40" s="158"/>
      <c r="B40" s="159"/>
      <c r="C40" s="137"/>
      <c r="D40" s="137"/>
      <c r="E40" s="137"/>
      <c r="F40" s="137"/>
      <c r="G40" s="137"/>
      <c r="H40" s="137"/>
      <c r="I40" s="137"/>
    </row>
  </sheetData>
  <mergeCells count="14">
    <mergeCell ref="G11:G14"/>
    <mergeCell ref="H11:H14"/>
    <mergeCell ref="I11:I14"/>
    <mergeCell ref="C15:H15"/>
    <mergeCell ref="A6:I6"/>
    <mergeCell ref="A7:I7"/>
    <mergeCell ref="A8:I8"/>
    <mergeCell ref="A10:A15"/>
    <mergeCell ref="B10:B15"/>
    <mergeCell ref="C10:C14"/>
    <mergeCell ref="D10:D14"/>
    <mergeCell ref="E10:I10"/>
    <mergeCell ref="E11:E14"/>
    <mergeCell ref="F11:F14"/>
  </mergeCells>
  <pageMargins left="0.62992125984251968" right="0.31496062992125984" top="0.55118110236220474" bottom="0.55118110236220474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36"/>
  <sheetViews>
    <sheetView view="pageBreakPreview" zoomScale="90" zoomScaleNormal="100" zoomScaleSheetLayoutView="90" workbookViewId="0">
      <pane ySplit="16" topLeftCell="A92" activePane="bottomLeft" state="frozen"/>
      <selection pane="bottomLeft" activeCell="F3" sqref="F3"/>
    </sheetView>
  </sheetViews>
  <sheetFormatPr defaultRowHeight="16.5" outlineLevelRow="2"/>
  <cols>
    <col min="1" max="1" width="7.42578125" style="162" customWidth="1"/>
    <col min="2" max="2" width="8.85546875" style="162" customWidth="1"/>
    <col min="3" max="3" width="52.5703125" style="162" bestFit="1" customWidth="1"/>
    <col min="4" max="4" width="10.5703125" style="163" bestFit="1" customWidth="1"/>
    <col min="5" max="6" width="12.42578125" style="162" customWidth="1"/>
    <col min="7" max="8" width="10.5703125" style="162" customWidth="1"/>
    <col min="9" max="10" width="9.28515625" style="162" bestFit="1" customWidth="1"/>
    <col min="11" max="258" width="9.140625" style="162"/>
    <col min="259" max="259" width="52.42578125" style="162" bestFit="1" customWidth="1"/>
    <col min="260" max="260" width="9.140625" style="162"/>
    <col min="261" max="261" width="11.28515625" style="162" customWidth="1"/>
    <col min="262" max="262" width="11.5703125" style="162" customWidth="1"/>
    <col min="263" max="263" width="10.5703125" style="162" customWidth="1"/>
    <col min="264" max="264" width="9.28515625" style="162" customWidth="1"/>
    <col min="265" max="514" width="9.140625" style="162"/>
    <col min="515" max="515" width="52.42578125" style="162" bestFit="1" customWidth="1"/>
    <col min="516" max="516" width="9.140625" style="162"/>
    <col min="517" max="517" width="11.28515625" style="162" customWidth="1"/>
    <col min="518" max="518" width="11.5703125" style="162" customWidth="1"/>
    <col min="519" max="519" width="10.5703125" style="162" customWidth="1"/>
    <col min="520" max="520" width="9.28515625" style="162" customWidth="1"/>
    <col min="521" max="770" width="9.140625" style="162"/>
    <col min="771" max="771" width="52.42578125" style="162" bestFit="1" customWidth="1"/>
    <col min="772" max="772" width="9.140625" style="162"/>
    <col min="773" max="773" width="11.28515625" style="162" customWidth="1"/>
    <col min="774" max="774" width="11.5703125" style="162" customWidth="1"/>
    <col min="775" max="775" width="10.5703125" style="162" customWidth="1"/>
    <col min="776" max="776" width="9.28515625" style="162" customWidth="1"/>
    <col min="777" max="1026" width="9.140625" style="162"/>
    <col min="1027" max="1027" width="52.42578125" style="162" bestFit="1" customWidth="1"/>
    <col min="1028" max="1028" width="9.140625" style="162"/>
    <col min="1029" max="1029" width="11.28515625" style="162" customWidth="1"/>
    <col min="1030" max="1030" width="11.5703125" style="162" customWidth="1"/>
    <col min="1031" max="1031" width="10.5703125" style="162" customWidth="1"/>
    <col min="1032" max="1032" width="9.28515625" style="162" customWidth="1"/>
    <col min="1033" max="1282" width="9.140625" style="162"/>
    <col min="1283" max="1283" width="52.42578125" style="162" bestFit="1" customWidth="1"/>
    <col min="1284" max="1284" width="9.140625" style="162"/>
    <col min="1285" max="1285" width="11.28515625" style="162" customWidth="1"/>
    <col min="1286" max="1286" width="11.5703125" style="162" customWidth="1"/>
    <col min="1287" max="1287" width="10.5703125" style="162" customWidth="1"/>
    <col min="1288" max="1288" width="9.28515625" style="162" customWidth="1"/>
    <col min="1289" max="1538" width="9.140625" style="162"/>
    <col min="1539" max="1539" width="52.42578125" style="162" bestFit="1" customWidth="1"/>
    <col min="1540" max="1540" width="9.140625" style="162"/>
    <col min="1541" max="1541" width="11.28515625" style="162" customWidth="1"/>
    <col min="1542" max="1542" width="11.5703125" style="162" customWidth="1"/>
    <col min="1543" max="1543" width="10.5703125" style="162" customWidth="1"/>
    <col min="1544" max="1544" width="9.28515625" style="162" customWidth="1"/>
    <col min="1545" max="1794" width="9.140625" style="162"/>
    <col min="1795" max="1795" width="52.42578125" style="162" bestFit="1" customWidth="1"/>
    <col min="1796" max="1796" width="9.140625" style="162"/>
    <col min="1797" max="1797" width="11.28515625" style="162" customWidth="1"/>
    <col min="1798" max="1798" width="11.5703125" style="162" customWidth="1"/>
    <col min="1799" max="1799" width="10.5703125" style="162" customWidth="1"/>
    <col min="1800" max="1800" width="9.28515625" style="162" customWidth="1"/>
    <col min="1801" max="2050" width="9.140625" style="162"/>
    <col min="2051" max="2051" width="52.42578125" style="162" bestFit="1" customWidth="1"/>
    <col min="2052" max="2052" width="9.140625" style="162"/>
    <col min="2053" max="2053" width="11.28515625" style="162" customWidth="1"/>
    <col min="2054" max="2054" width="11.5703125" style="162" customWidth="1"/>
    <col min="2055" max="2055" width="10.5703125" style="162" customWidth="1"/>
    <col min="2056" max="2056" width="9.28515625" style="162" customWidth="1"/>
    <col min="2057" max="2306" width="9.140625" style="162"/>
    <col min="2307" max="2307" width="52.42578125" style="162" bestFit="1" customWidth="1"/>
    <col min="2308" max="2308" width="9.140625" style="162"/>
    <col min="2309" max="2309" width="11.28515625" style="162" customWidth="1"/>
    <col min="2310" max="2310" width="11.5703125" style="162" customWidth="1"/>
    <col min="2311" max="2311" width="10.5703125" style="162" customWidth="1"/>
    <col min="2312" max="2312" width="9.28515625" style="162" customWidth="1"/>
    <col min="2313" max="2562" width="9.140625" style="162"/>
    <col min="2563" max="2563" width="52.42578125" style="162" bestFit="1" customWidth="1"/>
    <col min="2564" max="2564" width="9.140625" style="162"/>
    <col min="2565" max="2565" width="11.28515625" style="162" customWidth="1"/>
    <col min="2566" max="2566" width="11.5703125" style="162" customWidth="1"/>
    <col min="2567" max="2567" width="10.5703125" style="162" customWidth="1"/>
    <col min="2568" max="2568" width="9.28515625" style="162" customWidth="1"/>
    <col min="2569" max="2818" width="9.140625" style="162"/>
    <col min="2819" max="2819" width="52.42578125" style="162" bestFit="1" customWidth="1"/>
    <col min="2820" max="2820" width="9.140625" style="162"/>
    <col min="2821" max="2821" width="11.28515625" style="162" customWidth="1"/>
    <col min="2822" max="2822" width="11.5703125" style="162" customWidth="1"/>
    <col min="2823" max="2823" width="10.5703125" style="162" customWidth="1"/>
    <col min="2824" max="2824" width="9.28515625" style="162" customWidth="1"/>
    <col min="2825" max="3074" width="9.140625" style="162"/>
    <col min="3075" max="3075" width="52.42578125" style="162" bestFit="1" customWidth="1"/>
    <col min="3076" max="3076" width="9.140625" style="162"/>
    <col min="3077" max="3077" width="11.28515625" style="162" customWidth="1"/>
    <col min="3078" max="3078" width="11.5703125" style="162" customWidth="1"/>
    <col min="3079" max="3079" width="10.5703125" style="162" customWidth="1"/>
    <col min="3080" max="3080" width="9.28515625" style="162" customWidth="1"/>
    <col min="3081" max="3330" width="9.140625" style="162"/>
    <col min="3331" max="3331" width="52.42578125" style="162" bestFit="1" customWidth="1"/>
    <col min="3332" max="3332" width="9.140625" style="162"/>
    <col min="3333" max="3333" width="11.28515625" style="162" customWidth="1"/>
    <col min="3334" max="3334" width="11.5703125" style="162" customWidth="1"/>
    <col min="3335" max="3335" width="10.5703125" style="162" customWidth="1"/>
    <col min="3336" max="3336" width="9.28515625" style="162" customWidth="1"/>
    <col min="3337" max="3586" width="9.140625" style="162"/>
    <col min="3587" max="3587" width="52.42578125" style="162" bestFit="1" customWidth="1"/>
    <col min="3588" max="3588" width="9.140625" style="162"/>
    <col min="3589" max="3589" width="11.28515625" style="162" customWidth="1"/>
    <col min="3590" max="3590" width="11.5703125" style="162" customWidth="1"/>
    <col min="3591" max="3591" width="10.5703125" style="162" customWidth="1"/>
    <col min="3592" max="3592" width="9.28515625" style="162" customWidth="1"/>
    <col min="3593" max="3842" width="9.140625" style="162"/>
    <col min="3843" max="3843" width="52.42578125" style="162" bestFit="1" customWidth="1"/>
    <col min="3844" max="3844" width="9.140625" style="162"/>
    <col min="3845" max="3845" width="11.28515625" style="162" customWidth="1"/>
    <col min="3846" max="3846" width="11.5703125" style="162" customWidth="1"/>
    <col min="3847" max="3847" width="10.5703125" style="162" customWidth="1"/>
    <col min="3848" max="3848" width="9.28515625" style="162" customWidth="1"/>
    <col min="3849" max="4098" width="9.140625" style="162"/>
    <col min="4099" max="4099" width="52.42578125" style="162" bestFit="1" customWidth="1"/>
    <col min="4100" max="4100" width="9.140625" style="162"/>
    <col min="4101" max="4101" width="11.28515625" style="162" customWidth="1"/>
    <col min="4102" max="4102" width="11.5703125" style="162" customWidth="1"/>
    <col min="4103" max="4103" width="10.5703125" style="162" customWidth="1"/>
    <col min="4104" max="4104" width="9.28515625" style="162" customWidth="1"/>
    <col min="4105" max="4354" width="9.140625" style="162"/>
    <col min="4355" max="4355" width="52.42578125" style="162" bestFit="1" customWidth="1"/>
    <col min="4356" max="4356" width="9.140625" style="162"/>
    <col min="4357" max="4357" width="11.28515625" style="162" customWidth="1"/>
    <col min="4358" max="4358" width="11.5703125" style="162" customWidth="1"/>
    <col min="4359" max="4359" width="10.5703125" style="162" customWidth="1"/>
    <col min="4360" max="4360" width="9.28515625" style="162" customWidth="1"/>
    <col min="4361" max="4610" width="9.140625" style="162"/>
    <col min="4611" max="4611" width="52.42578125" style="162" bestFit="1" customWidth="1"/>
    <col min="4612" max="4612" width="9.140625" style="162"/>
    <col min="4613" max="4613" width="11.28515625" style="162" customWidth="1"/>
    <col min="4614" max="4614" width="11.5703125" style="162" customWidth="1"/>
    <col min="4615" max="4615" width="10.5703125" style="162" customWidth="1"/>
    <col min="4616" max="4616" width="9.28515625" style="162" customWidth="1"/>
    <col min="4617" max="4866" width="9.140625" style="162"/>
    <col min="4867" max="4867" width="52.42578125" style="162" bestFit="1" customWidth="1"/>
    <col min="4868" max="4868" width="9.140625" style="162"/>
    <col min="4869" max="4869" width="11.28515625" style="162" customWidth="1"/>
    <col min="4870" max="4870" width="11.5703125" style="162" customWidth="1"/>
    <col min="4871" max="4871" width="10.5703125" style="162" customWidth="1"/>
    <col min="4872" max="4872" width="9.28515625" style="162" customWidth="1"/>
    <col min="4873" max="5122" width="9.140625" style="162"/>
    <col min="5123" max="5123" width="52.42578125" style="162" bestFit="1" customWidth="1"/>
    <col min="5124" max="5124" width="9.140625" style="162"/>
    <col min="5125" max="5125" width="11.28515625" style="162" customWidth="1"/>
    <col min="5126" max="5126" width="11.5703125" style="162" customWidth="1"/>
    <col min="5127" max="5127" width="10.5703125" style="162" customWidth="1"/>
    <col min="5128" max="5128" width="9.28515625" style="162" customWidth="1"/>
    <col min="5129" max="5378" width="9.140625" style="162"/>
    <col min="5379" max="5379" width="52.42578125" style="162" bestFit="1" customWidth="1"/>
    <col min="5380" max="5380" width="9.140625" style="162"/>
    <col min="5381" max="5381" width="11.28515625" style="162" customWidth="1"/>
    <col min="5382" max="5382" width="11.5703125" style="162" customWidth="1"/>
    <col min="5383" max="5383" width="10.5703125" style="162" customWidth="1"/>
    <col min="5384" max="5384" width="9.28515625" style="162" customWidth="1"/>
    <col min="5385" max="5634" width="9.140625" style="162"/>
    <col min="5635" max="5635" width="52.42578125" style="162" bestFit="1" customWidth="1"/>
    <col min="5636" max="5636" width="9.140625" style="162"/>
    <col min="5637" max="5637" width="11.28515625" style="162" customWidth="1"/>
    <col min="5638" max="5638" width="11.5703125" style="162" customWidth="1"/>
    <col min="5639" max="5639" width="10.5703125" style="162" customWidth="1"/>
    <col min="5640" max="5640" width="9.28515625" style="162" customWidth="1"/>
    <col min="5641" max="5890" width="9.140625" style="162"/>
    <col min="5891" max="5891" width="52.42578125" style="162" bestFit="1" customWidth="1"/>
    <col min="5892" max="5892" width="9.140625" style="162"/>
    <col min="5893" max="5893" width="11.28515625" style="162" customWidth="1"/>
    <col min="5894" max="5894" width="11.5703125" style="162" customWidth="1"/>
    <col min="5895" max="5895" width="10.5703125" style="162" customWidth="1"/>
    <col min="5896" max="5896" width="9.28515625" style="162" customWidth="1"/>
    <col min="5897" max="6146" width="9.140625" style="162"/>
    <col min="6147" max="6147" width="52.42578125" style="162" bestFit="1" customWidth="1"/>
    <col min="6148" max="6148" width="9.140625" style="162"/>
    <col min="6149" max="6149" width="11.28515625" style="162" customWidth="1"/>
    <col min="6150" max="6150" width="11.5703125" style="162" customWidth="1"/>
    <col min="6151" max="6151" width="10.5703125" style="162" customWidth="1"/>
    <col min="6152" max="6152" width="9.28515625" style="162" customWidth="1"/>
    <col min="6153" max="6402" width="9.140625" style="162"/>
    <col min="6403" max="6403" width="52.42578125" style="162" bestFit="1" customWidth="1"/>
    <col min="6404" max="6404" width="9.140625" style="162"/>
    <col min="6405" max="6405" width="11.28515625" style="162" customWidth="1"/>
    <col min="6406" max="6406" width="11.5703125" style="162" customWidth="1"/>
    <col min="6407" max="6407" width="10.5703125" style="162" customWidth="1"/>
    <col min="6408" max="6408" width="9.28515625" style="162" customWidth="1"/>
    <col min="6409" max="6658" width="9.140625" style="162"/>
    <col min="6659" max="6659" width="52.42578125" style="162" bestFit="1" customWidth="1"/>
    <col min="6660" max="6660" width="9.140625" style="162"/>
    <col min="6661" max="6661" width="11.28515625" style="162" customWidth="1"/>
    <col min="6662" max="6662" width="11.5703125" style="162" customWidth="1"/>
    <col min="6663" max="6663" width="10.5703125" style="162" customWidth="1"/>
    <col min="6664" max="6664" width="9.28515625" style="162" customWidth="1"/>
    <col min="6665" max="6914" width="9.140625" style="162"/>
    <col min="6915" max="6915" width="52.42578125" style="162" bestFit="1" customWidth="1"/>
    <col min="6916" max="6916" width="9.140625" style="162"/>
    <col min="6917" max="6917" width="11.28515625" style="162" customWidth="1"/>
    <col min="6918" max="6918" width="11.5703125" style="162" customWidth="1"/>
    <col min="6919" max="6919" width="10.5703125" style="162" customWidth="1"/>
    <col min="6920" max="6920" width="9.28515625" style="162" customWidth="1"/>
    <col min="6921" max="7170" width="9.140625" style="162"/>
    <col min="7171" max="7171" width="52.42578125" style="162" bestFit="1" customWidth="1"/>
    <col min="7172" max="7172" width="9.140625" style="162"/>
    <col min="7173" max="7173" width="11.28515625" style="162" customWidth="1"/>
    <col min="7174" max="7174" width="11.5703125" style="162" customWidth="1"/>
    <col min="7175" max="7175" width="10.5703125" style="162" customWidth="1"/>
    <col min="7176" max="7176" width="9.28515625" style="162" customWidth="1"/>
    <col min="7177" max="7426" width="9.140625" style="162"/>
    <col min="7427" max="7427" width="52.42578125" style="162" bestFit="1" customWidth="1"/>
    <col min="7428" max="7428" width="9.140625" style="162"/>
    <col min="7429" max="7429" width="11.28515625" style="162" customWidth="1"/>
    <col min="7430" max="7430" width="11.5703125" style="162" customWidth="1"/>
    <col min="7431" max="7431" width="10.5703125" style="162" customWidth="1"/>
    <col min="7432" max="7432" width="9.28515625" style="162" customWidth="1"/>
    <col min="7433" max="7682" width="9.140625" style="162"/>
    <col min="7683" max="7683" width="52.42578125" style="162" bestFit="1" customWidth="1"/>
    <col min="7684" max="7684" width="9.140625" style="162"/>
    <col min="7685" max="7685" width="11.28515625" style="162" customWidth="1"/>
    <col min="7686" max="7686" width="11.5703125" style="162" customWidth="1"/>
    <col min="7687" max="7687" width="10.5703125" style="162" customWidth="1"/>
    <col min="7688" max="7688" width="9.28515625" style="162" customWidth="1"/>
    <col min="7689" max="7938" width="9.140625" style="162"/>
    <col min="7939" max="7939" width="52.42578125" style="162" bestFit="1" customWidth="1"/>
    <col min="7940" max="7940" width="9.140625" style="162"/>
    <col min="7941" max="7941" width="11.28515625" style="162" customWidth="1"/>
    <col min="7942" max="7942" width="11.5703125" style="162" customWidth="1"/>
    <col min="7943" max="7943" width="10.5703125" style="162" customWidth="1"/>
    <col min="7944" max="7944" width="9.28515625" style="162" customWidth="1"/>
    <col min="7945" max="8194" width="9.140625" style="162"/>
    <col min="8195" max="8195" width="52.42578125" style="162" bestFit="1" customWidth="1"/>
    <col min="8196" max="8196" width="9.140625" style="162"/>
    <col min="8197" max="8197" width="11.28515625" style="162" customWidth="1"/>
    <col min="8198" max="8198" width="11.5703125" style="162" customWidth="1"/>
    <col min="8199" max="8199" width="10.5703125" style="162" customWidth="1"/>
    <col min="8200" max="8200" width="9.28515625" style="162" customWidth="1"/>
    <col min="8201" max="8450" width="9.140625" style="162"/>
    <col min="8451" max="8451" width="52.42578125" style="162" bestFit="1" customWidth="1"/>
    <col min="8452" max="8452" width="9.140625" style="162"/>
    <col min="8453" max="8453" width="11.28515625" style="162" customWidth="1"/>
    <col min="8454" max="8454" width="11.5703125" style="162" customWidth="1"/>
    <col min="8455" max="8455" width="10.5703125" style="162" customWidth="1"/>
    <col min="8456" max="8456" width="9.28515625" style="162" customWidth="1"/>
    <col min="8457" max="8706" width="9.140625" style="162"/>
    <col min="8707" max="8707" width="52.42578125" style="162" bestFit="1" customWidth="1"/>
    <col min="8708" max="8708" width="9.140625" style="162"/>
    <col min="8709" max="8709" width="11.28515625" style="162" customWidth="1"/>
    <col min="8710" max="8710" width="11.5703125" style="162" customWidth="1"/>
    <col min="8711" max="8711" width="10.5703125" style="162" customWidth="1"/>
    <col min="8712" max="8712" width="9.28515625" style="162" customWidth="1"/>
    <col min="8713" max="8962" width="9.140625" style="162"/>
    <col min="8963" max="8963" width="52.42578125" style="162" bestFit="1" customWidth="1"/>
    <col min="8964" max="8964" width="9.140625" style="162"/>
    <col min="8965" max="8965" width="11.28515625" style="162" customWidth="1"/>
    <col min="8966" max="8966" width="11.5703125" style="162" customWidth="1"/>
    <col min="8967" max="8967" width="10.5703125" style="162" customWidth="1"/>
    <col min="8968" max="8968" width="9.28515625" style="162" customWidth="1"/>
    <col min="8969" max="9218" width="9.140625" style="162"/>
    <col min="9219" max="9219" width="52.42578125" style="162" bestFit="1" customWidth="1"/>
    <col min="9220" max="9220" width="9.140625" style="162"/>
    <col min="9221" max="9221" width="11.28515625" style="162" customWidth="1"/>
    <col min="9222" max="9222" width="11.5703125" style="162" customWidth="1"/>
    <col min="9223" max="9223" width="10.5703125" style="162" customWidth="1"/>
    <col min="9224" max="9224" width="9.28515625" style="162" customWidth="1"/>
    <col min="9225" max="9474" width="9.140625" style="162"/>
    <col min="9475" max="9475" width="52.42578125" style="162" bestFit="1" customWidth="1"/>
    <col min="9476" max="9476" width="9.140625" style="162"/>
    <col min="9477" max="9477" width="11.28515625" style="162" customWidth="1"/>
    <col min="9478" max="9478" width="11.5703125" style="162" customWidth="1"/>
    <col min="9479" max="9479" width="10.5703125" style="162" customWidth="1"/>
    <col min="9480" max="9480" width="9.28515625" style="162" customWidth="1"/>
    <col min="9481" max="9730" width="9.140625" style="162"/>
    <col min="9731" max="9731" width="52.42578125" style="162" bestFit="1" customWidth="1"/>
    <col min="9732" max="9732" width="9.140625" style="162"/>
    <col min="9733" max="9733" width="11.28515625" style="162" customWidth="1"/>
    <col min="9734" max="9734" width="11.5703125" style="162" customWidth="1"/>
    <col min="9735" max="9735" width="10.5703125" style="162" customWidth="1"/>
    <col min="9736" max="9736" width="9.28515625" style="162" customWidth="1"/>
    <col min="9737" max="9986" width="9.140625" style="162"/>
    <col min="9987" max="9987" width="52.42578125" style="162" bestFit="1" customWidth="1"/>
    <col min="9988" max="9988" width="9.140625" style="162"/>
    <col min="9989" max="9989" width="11.28515625" style="162" customWidth="1"/>
    <col min="9990" max="9990" width="11.5703125" style="162" customWidth="1"/>
    <col min="9991" max="9991" width="10.5703125" style="162" customWidth="1"/>
    <col min="9992" max="9992" width="9.28515625" style="162" customWidth="1"/>
    <col min="9993" max="10242" width="9.140625" style="162"/>
    <col min="10243" max="10243" width="52.42578125" style="162" bestFit="1" customWidth="1"/>
    <col min="10244" max="10244" width="9.140625" style="162"/>
    <col min="10245" max="10245" width="11.28515625" style="162" customWidth="1"/>
    <col min="10246" max="10246" width="11.5703125" style="162" customWidth="1"/>
    <col min="10247" max="10247" width="10.5703125" style="162" customWidth="1"/>
    <col min="10248" max="10248" width="9.28515625" style="162" customWidth="1"/>
    <col min="10249" max="10498" width="9.140625" style="162"/>
    <col min="10499" max="10499" width="52.42578125" style="162" bestFit="1" customWidth="1"/>
    <col min="10500" max="10500" width="9.140625" style="162"/>
    <col min="10501" max="10501" width="11.28515625" style="162" customWidth="1"/>
    <col min="10502" max="10502" width="11.5703125" style="162" customWidth="1"/>
    <col min="10503" max="10503" width="10.5703125" style="162" customWidth="1"/>
    <col min="10504" max="10504" width="9.28515625" style="162" customWidth="1"/>
    <col min="10505" max="10754" width="9.140625" style="162"/>
    <col min="10755" max="10755" width="52.42578125" style="162" bestFit="1" customWidth="1"/>
    <col min="10756" max="10756" width="9.140625" style="162"/>
    <col min="10757" max="10757" width="11.28515625" style="162" customWidth="1"/>
    <col min="10758" max="10758" width="11.5703125" style="162" customWidth="1"/>
    <col min="10759" max="10759" width="10.5703125" style="162" customWidth="1"/>
    <col min="10760" max="10760" width="9.28515625" style="162" customWidth="1"/>
    <col min="10761" max="11010" width="9.140625" style="162"/>
    <col min="11011" max="11011" width="52.42578125" style="162" bestFit="1" customWidth="1"/>
    <col min="11012" max="11012" width="9.140625" style="162"/>
    <col min="11013" max="11013" width="11.28515625" style="162" customWidth="1"/>
    <col min="11014" max="11014" width="11.5703125" style="162" customWidth="1"/>
    <col min="11015" max="11015" width="10.5703125" style="162" customWidth="1"/>
    <col min="11016" max="11016" width="9.28515625" style="162" customWidth="1"/>
    <col min="11017" max="11266" width="9.140625" style="162"/>
    <col min="11267" max="11267" width="52.42578125" style="162" bestFit="1" customWidth="1"/>
    <col min="11268" max="11268" width="9.140625" style="162"/>
    <col min="11269" max="11269" width="11.28515625" style="162" customWidth="1"/>
    <col min="11270" max="11270" width="11.5703125" style="162" customWidth="1"/>
    <col min="11271" max="11271" width="10.5703125" style="162" customWidth="1"/>
    <col min="11272" max="11272" width="9.28515625" style="162" customWidth="1"/>
    <col min="11273" max="11522" width="9.140625" style="162"/>
    <col min="11523" max="11523" width="52.42578125" style="162" bestFit="1" customWidth="1"/>
    <col min="11524" max="11524" width="9.140625" style="162"/>
    <col min="11525" max="11525" width="11.28515625" style="162" customWidth="1"/>
    <col min="11526" max="11526" width="11.5703125" style="162" customWidth="1"/>
    <col min="11527" max="11527" width="10.5703125" style="162" customWidth="1"/>
    <col min="11528" max="11528" width="9.28515625" style="162" customWidth="1"/>
    <col min="11529" max="11778" width="9.140625" style="162"/>
    <col min="11779" max="11779" width="52.42578125" style="162" bestFit="1" customWidth="1"/>
    <col min="11780" max="11780" width="9.140625" style="162"/>
    <col min="11781" max="11781" width="11.28515625" style="162" customWidth="1"/>
    <col min="11782" max="11782" width="11.5703125" style="162" customWidth="1"/>
    <col min="11783" max="11783" width="10.5703125" style="162" customWidth="1"/>
    <col min="11784" max="11784" width="9.28515625" style="162" customWidth="1"/>
    <col min="11785" max="12034" width="9.140625" style="162"/>
    <col min="12035" max="12035" width="52.42578125" style="162" bestFit="1" customWidth="1"/>
    <col min="12036" max="12036" width="9.140625" style="162"/>
    <col min="12037" max="12037" width="11.28515625" style="162" customWidth="1"/>
    <col min="12038" max="12038" width="11.5703125" style="162" customWidth="1"/>
    <col min="12039" max="12039" width="10.5703125" style="162" customWidth="1"/>
    <col min="12040" max="12040" width="9.28515625" style="162" customWidth="1"/>
    <col min="12041" max="12290" width="9.140625" style="162"/>
    <col min="12291" max="12291" width="52.42578125" style="162" bestFit="1" customWidth="1"/>
    <col min="12292" max="12292" width="9.140625" style="162"/>
    <col min="12293" max="12293" width="11.28515625" style="162" customWidth="1"/>
    <col min="12294" max="12294" width="11.5703125" style="162" customWidth="1"/>
    <col min="12295" max="12295" width="10.5703125" style="162" customWidth="1"/>
    <col min="12296" max="12296" width="9.28515625" style="162" customWidth="1"/>
    <col min="12297" max="12546" width="9.140625" style="162"/>
    <col min="12547" max="12547" width="52.42578125" style="162" bestFit="1" customWidth="1"/>
    <col min="12548" max="12548" width="9.140625" style="162"/>
    <col min="12549" max="12549" width="11.28515625" style="162" customWidth="1"/>
    <col min="12550" max="12550" width="11.5703125" style="162" customWidth="1"/>
    <col min="12551" max="12551" width="10.5703125" style="162" customWidth="1"/>
    <col min="12552" max="12552" width="9.28515625" style="162" customWidth="1"/>
    <col min="12553" max="12802" width="9.140625" style="162"/>
    <col min="12803" max="12803" width="52.42578125" style="162" bestFit="1" customWidth="1"/>
    <col min="12804" max="12804" width="9.140625" style="162"/>
    <col min="12805" max="12805" width="11.28515625" style="162" customWidth="1"/>
    <col min="12806" max="12806" width="11.5703125" style="162" customWidth="1"/>
    <col min="12807" max="12807" width="10.5703125" style="162" customWidth="1"/>
    <col min="12808" max="12808" width="9.28515625" style="162" customWidth="1"/>
    <col min="12809" max="13058" width="9.140625" style="162"/>
    <col min="13059" max="13059" width="52.42578125" style="162" bestFit="1" customWidth="1"/>
    <col min="13060" max="13060" width="9.140625" style="162"/>
    <col min="13061" max="13061" width="11.28515625" style="162" customWidth="1"/>
    <col min="13062" max="13062" width="11.5703125" style="162" customWidth="1"/>
    <col min="13063" max="13063" width="10.5703125" style="162" customWidth="1"/>
    <col min="13064" max="13064" width="9.28515625" style="162" customWidth="1"/>
    <col min="13065" max="13314" width="9.140625" style="162"/>
    <col min="13315" max="13315" width="52.42578125" style="162" bestFit="1" customWidth="1"/>
    <col min="13316" max="13316" width="9.140625" style="162"/>
    <col min="13317" max="13317" width="11.28515625" style="162" customWidth="1"/>
    <col min="13318" max="13318" width="11.5703125" style="162" customWidth="1"/>
    <col min="13319" max="13319" width="10.5703125" style="162" customWidth="1"/>
    <col min="13320" max="13320" width="9.28515625" style="162" customWidth="1"/>
    <col min="13321" max="13570" width="9.140625" style="162"/>
    <col min="13571" max="13571" width="52.42578125" style="162" bestFit="1" customWidth="1"/>
    <col min="13572" max="13572" width="9.140625" style="162"/>
    <col min="13573" max="13573" width="11.28515625" style="162" customWidth="1"/>
    <col min="13574" max="13574" width="11.5703125" style="162" customWidth="1"/>
    <col min="13575" max="13575" width="10.5703125" style="162" customWidth="1"/>
    <col min="13576" max="13576" width="9.28515625" style="162" customWidth="1"/>
    <col min="13577" max="13826" width="9.140625" style="162"/>
    <col min="13827" max="13827" width="52.42578125" style="162" bestFit="1" customWidth="1"/>
    <col min="13828" max="13828" width="9.140625" style="162"/>
    <col min="13829" max="13829" width="11.28515625" style="162" customWidth="1"/>
    <col min="13830" max="13830" width="11.5703125" style="162" customWidth="1"/>
    <col min="13831" max="13831" width="10.5703125" style="162" customWidth="1"/>
    <col min="13832" max="13832" width="9.28515625" style="162" customWidth="1"/>
    <col min="13833" max="14082" width="9.140625" style="162"/>
    <col min="14083" max="14083" width="52.42578125" style="162" bestFit="1" customWidth="1"/>
    <col min="14084" max="14084" width="9.140625" style="162"/>
    <col min="14085" max="14085" width="11.28515625" style="162" customWidth="1"/>
    <col min="14086" max="14086" width="11.5703125" style="162" customWidth="1"/>
    <col min="14087" max="14087" width="10.5703125" style="162" customWidth="1"/>
    <col min="14088" max="14088" width="9.28515625" style="162" customWidth="1"/>
    <col min="14089" max="14338" width="9.140625" style="162"/>
    <col min="14339" max="14339" width="52.42578125" style="162" bestFit="1" customWidth="1"/>
    <col min="14340" max="14340" width="9.140625" style="162"/>
    <col min="14341" max="14341" width="11.28515625" style="162" customWidth="1"/>
    <col min="14342" max="14342" width="11.5703125" style="162" customWidth="1"/>
    <col min="14343" max="14343" width="10.5703125" style="162" customWidth="1"/>
    <col min="14344" max="14344" width="9.28515625" style="162" customWidth="1"/>
    <col min="14345" max="14594" width="9.140625" style="162"/>
    <col min="14595" max="14595" width="52.42578125" style="162" bestFit="1" customWidth="1"/>
    <col min="14596" max="14596" width="9.140625" style="162"/>
    <col min="14597" max="14597" width="11.28515625" style="162" customWidth="1"/>
    <col min="14598" max="14598" width="11.5703125" style="162" customWidth="1"/>
    <col min="14599" max="14599" width="10.5703125" style="162" customWidth="1"/>
    <col min="14600" max="14600" width="9.28515625" style="162" customWidth="1"/>
    <col min="14601" max="14850" width="9.140625" style="162"/>
    <col min="14851" max="14851" width="52.42578125" style="162" bestFit="1" customWidth="1"/>
    <col min="14852" max="14852" width="9.140625" style="162"/>
    <col min="14853" max="14853" width="11.28515625" style="162" customWidth="1"/>
    <col min="14854" max="14854" width="11.5703125" style="162" customWidth="1"/>
    <col min="14855" max="14855" width="10.5703125" style="162" customWidth="1"/>
    <col min="14856" max="14856" width="9.28515625" style="162" customWidth="1"/>
    <col min="14857" max="15106" width="9.140625" style="162"/>
    <col min="15107" max="15107" width="52.42578125" style="162" bestFit="1" customWidth="1"/>
    <col min="15108" max="15108" width="9.140625" style="162"/>
    <col min="15109" max="15109" width="11.28515625" style="162" customWidth="1"/>
    <col min="15110" max="15110" width="11.5703125" style="162" customWidth="1"/>
    <col min="15111" max="15111" width="10.5703125" style="162" customWidth="1"/>
    <col min="15112" max="15112" width="9.28515625" style="162" customWidth="1"/>
    <col min="15113" max="15362" width="9.140625" style="162"/>
    <col min="15363" max="15363" width="52.42578125" style="162" bestFit="1" customWidth="1"/>
    <col min="15364" max="15364" width="9.140625" style="162"/>
    <col min="15365" max="15365" width="11.28515625" style="162" customWidth="1"/>
    <col min="15366" max="15366" width="11.5703125" style="162" customWidth="1"/>
    <col min="15367" max="15367" width="10.5703125" style="162" customWidth="1"/>
    <col min="15368" max="15368" width="9.28515625" style="162" customWidth="1"/>
    <col min="15369" max="15618" width="9.140625" style="162"/>
    <col min="15619" max="15619" width="52.42578125" style="162" bestFit="1" customWidth="1"/>
    <col min="15620" max="15620" width="9.140625" style="162"/>
    <col min="15621" max="15621" width="11.28515625" style="162" customWidth="1"/>
    <col min="15622" max="15622" width="11.5703125" style="162" customWidth="1"/>
    <col min="15623" max="15623" width="10.5703125" style="162" customWidth="1"/>
    <col min="15624" max="15624" width="9.28515625" style="162" customWidth="1"/>
    <col min="15625" max="15874" width="9.140625" style="162"/>
    <col min="15875" max="15875" width="52.42578125" style="162" bestFit="1" customWidth="1"/>
    <col min="15876" max="15876" width="9.140625" style="162"/>
    <col min="15877" max="15877" width="11.28515625" style="162" customWidth="1"/>
    <col min="15878" max="15878" width="11.5703125" style="162" customWidth="1"/>
    <col min="15879" max="15879" width="10.5703125" style="162" customWidth="1"/>
    <col min="15880" max="15880" width="9.28515625" style="162" customWidth="1"/>
    <col min="15881" max="16130" width="9.140625" style="162"/>
    <col min="16131" max="16131" width="52.42578125" style="162" bestFit="1" customWidth="1"/>
    <col min="16132" max="16132" width="9.140625" style="162"/>
    <col min="16133" max="16133" width="11.28515625" style="162" customWidth="1"/>
    <col min="16134" max="16134" width="11.5703125" style="162" customWidth="1"/>
    <col min="16135" max="16135" width="10.5703125" style="162" customWidth="1"/>
    <col min="16136" max="16136" width="9.28515625" style="162" customWidth="1"/>
    <col min="16137" max="16384" width="9.140625" style="162"/>
  </cols>
  <sheetData>
    <row r="1" spans="1:10">
      <c r="A1" s="160"/>
      <c r="B1" s="161"/>
      <c r="J1" s="164" t="s">
        <v>211</v>
      </c>
    </row>
    <row r="2" spans="1:10">
      <c r="A2" s="160"/>
      <c r="B2" s="161"/>
      <c r="J2" s="136" t="s">
        <v>271</v>
      </c>
    </row>
    <row r="3" spans="1:10">
      <c r="A3" s="160"/>
      <c r="B3" s="161"/>
      <c r="G3" s="165"/>
      <c r="H3" s="165"/>
      <c r="I3" s="165"/>
      <c r="J3" s="136" t="s">
        <v>266</v>
      </c>
    </row>
    <row r="4" spans="1:10">
      <c r="A4" s="160"/>
      <c r="B4" s="161"/>
      <c r="J4" s="136" t="s">
        <v>270</v>
      </c>
    </row>
    <row r="5" spans="1:10" ht="19.5">
      <c r="A5" s="402" t="s">
        <v>259</v>
      </c>
      <c r="B5" s="402"/>
      <c r="C5" s="402"/>
      <c r="D5" s="402"/>
      <c r="E5" s="402"/>
      <c r="F5" s="402"/>
      <c r="G5" s="402"/>
      <c r="H5" s="402"/>
      <c r="I5" s="402"/>
      <c r="J5" s="402"/>
    </row>
    <row r="6" spans="1:10" ht="19.5">
      <c r="A6" s="402" t="s">
        <v>212</v>
      </c>
      <c r="B6" s="402"/>
      <c r="C6" s="402"/>
      <c r="D6" s="402"/>
      <c r="E6" s="402"/>
      <c r="F6" s="402"/>
      <c r="G6" s="402"/>
      <c r="H6" s="402"/>
      <c r="I6" s="402"/>
      <c r="J6" s="402"/>
    </row>
    <row r="7" spans="1:10" ht="19.5">
      <c r="A7" s="403" t="s">
        <v>268</v>
      </c>
      <c r="B7" s="403"/>
      <c r="C7" s="403"/>
      <c r="D7" s="403"/>
      <c r="E7" s="403"/>
      <c r="F7" s="403"/>
      <c r="G7" s="403"/>
      <c r="H7" s="403"/>
      <c r="I7" s="403"/>
      <c r="J7" s="403"/>
    </row>
    <row r="8" spans="1:10" ht="9" customHeight="1">
      <c r="A8" s="166"/>
      <c r="B8" s="166"/>
      <c r="C8" s="166"/>
      <c r="D8" s="167"/>
      <c r="E8" s="166"/>
      <c r="F8" s="166"/>
      <c r="G8" s="166"/>
      <c r="H8" s="166"/>
      <c r="I8" s="166"/>
      <c r="J8" s="166"/>
    </row>
    <row r="9" spans="1:10">
      <c r="A9" s="168"/>
      <c r="B9" s="169"/>
      <c r="C9" s="170"/>
      <c r="D9" s="171"/>
      <c r="E9" s="170"/>
      <c r="F9" s="399" t="s">
        <v>213</v>
      </c>
      <c r="G9" s="400"/>
      <c r="H9" s="400"/>
      <c r="I9" s="400"/>
      <c r="J9" s="401"/>
    </row>
    <row r="10" spans="1:10">
      <c r="A10" s="172"/>
      <c r="B10" s="173"/>
      <c r="C10" s="173"/>
      <c r="D10" s="174"/>
      <c r="E10" s="173"/>
      <c r="F10" s="404" t="s">
        <v>214</v>
      </c>
      <c r="G10" s="404" t="s">
        <v>7</v>
      </c>
      <c r="H10" s="404" t="s">
        <v>215</v>
      </c>
      <c r="I10" s="404" t="s">
        <v>9</v>
      </c>
      <c r="J10" s="407" t="s">
        <v>216</v>
      </c>
    </row>
    <row r="11" spans="1:10">
      <c r="A11" s="173" t="s">
        <v>0</v>
      </c>
      <c r="B11" s="173" t="s">
        <v>1</v>
      </c>
      <c r="C11" s="175" t="s">
        <v>2</v>
      </c>
      <c r="D11" s="176" t="s">
        <v>3</v>
      </c>
      <c r="E11" s="173" t="s">
        <v>4</v>
      </c>
      <c r="F11" s="405"/>
      <c r="G11" s="405"/>
      <c r="H11" s="405"/>
      <c r="I11" s="405"/>
      <c r="J11" s="407"/>
    </row>
    <row r="12" spans="1:10">
      <c r="A12" s="172"/>
      <c r="B12" s="173"/>
      <c r="C12" s="175"/>
      <c r="D12" s="176"/>
      <c r="E12" s="173"/>
      <c r="F12" s="405"/>
      <c r="G12" s="405"/>
      <c r="H12" s="405"/>
      <c r="I12" s="405"/>
      <c r="J12" s="407"/>
    </row>
    <row r="13" spans="1:10" ht="24.75" customHeight="1">
      <c r="A13" s="172"/>
      <c r="B13" s="173"/>
      <c r="C13" s="175"/>
      <c r="D13" s="177"/>
      <c r="E13" s="178"/>
      <c r="F13" s="406"/>
      <c r="G13" s="406"/>
      <c r="H13" s="406"/>
      <c r="I13" s="406"/>
      <c r="J13" s="408"/>
    </row>
    <row r="14" spans="1:10">
      <c r="A14" s="179"/>
      <c r="B14" s="180"/>
      <c r="C14" s="180"/>
      <c r="D14" s="399" t="s">
        <v>15</v>
      </c>
      <c r="E14" s="400"/>
      <c r="F14" s="400"/>
      <c r="G14" s="400"/>
      <c r="H14" s="400"/>
      <c r="I14" s="401"/>
      <c r="J14" s="181"/>
    </row>
    <row r="15" spans="1:10" ht="9.75" customHeight="1">
      <c r="A15" s="182">
        <v>1</v>
      </c>
      <c r="B15" s="182">
        <v>2</v>
      </c>
      <c r="C15" s="182">
        <v>3</v>
      </c>
      <c r="D15" s="183">
        <v>4</v>
      </c>
      <c r="E15" s="182">
        <v>5</v>
      </c>
      <c r="F15" s="182">
        <v>6</v>
      </c>
      <c r="G15" s="182">
        <v>7</v>
      </c>
      <c r="H15" s="182">
        <v>8</v>
      </c>
      <c r="I15" s="182">
        <v>9</v>
      </c>
      <c r="J15" s="184">
        <v>10</v>
      </c>
    </row>
    <row r="16" spans="1:10" ht="18.75" thickBot="1">
      <c r="A16" s="185"/>
      <c r="B16" s="186"/>
      <c r="C16" s="187" t="s">
        <v>16</v>
      </c>
      <c r="D16" s="188">
        <f t="shared" ref="D16:J16" si="0">SUM(D18,D30,D34,D37,D46,D49,D56,D63,D67,D76,D80,D85,D93,D107,D111,D123,D129,D133,D114,D73,D43)</f>
        <v>134202</v>
      </c>
      <c r="E16" s="189">
        <f t="shared" si="0"/>
        <v>1940563</v>
      </c>
      <c r="F16" s="189">
        <f t="shared" si="0"/>
        <v>1387093</v>
      </c>
      <c r="G16" s="189">
        <f t="shared" si="0"/>
        <v>1622</v>
      </c>
      <c r="H16" s="189">
        <f t="shared" si="0"/>
        <v>513037</v>
      </c>
      <c r="I16" s="189">
        <f t="shared" si="0"/>
        <v>20584</v>
      </c>
      <c r="J16" s="189">
        <f t="shared" si="0"/>
        <v>18227</v>
      </c>
    </row>
    <row r="17" spans="1:10" ht="18">
      <c r="A17" s="190"/>
      <c r="B17" s="191"/>
      <c r="C17" s="192"/>
      <c r="D17" s="193"/>
      <c r="E17" s="194"/>
      <c r="F17" s="194"/>
      <c r="G17" s="194"/>
      <c r="H17" s="194"/>
      <c r="I17" s="194"/>
      <c r="J17" s="195"/>
    </row>
    <row r="18" spans="1:10">
      <c r="A18" s="196" t="s">
        <v>18</v>
      </c>
      <c r="B18" s="196"/>
      <c r="C18" s="197" t="s">
        <v>19</v>
      </c>
      <c r="D18" s="198">
        <f>SUM(D19:D28)</f>
        <v>13926</v>
      </c>
      <c r="E18" s="199">
        <f>SUM(E19:E28)</f>
        <v>130921</v>
      </c>
      <c r="F18" s="199">
        <f>SUM(F19:F28)</f>
        <v>2336</v>
      </c>
      <c r="G18" s="199">
        <f t="shared" ref="G18:J18" si="1">SUM(G19:G28)</f>
        <v>143</v>
      </c>
      <c r="H18" s="199">
        <f t="shared" si="1"/>
        <v>119092</v>
      </c>
      <c r="I18" s="199">
        <f t="shared" si="1"/>
        <v>450</v>
      </c>
      <c r="J18" s="199">
        <f t="shared" si="1"/>
        <v>8900</v>
      </c>
    </row>
    <row r="19" spans="1:10">
      <c r="A19" s="200"/>
      <c r="B19" s="200" t="s">
        <v>59</v>
      </c>
      <c r="C19" s="201" t="s">
        <v>60</v>
      </c>
      <c r="D19" s="202"/>
      <c r="E19" s="203">
        <f>SUM(F19:J19)</f>
        <v>39</v>
      </c>
      <c r="F19" s="203">
        <v>39</v>
      </c>
      <c r="G19" s="203"/>
      <c r="H19" s="203"/>
      <c r="I19" s="203"/>
      <c r="J19" s="203"/>
    </row>
    <row r="20" spans="1:10">
      <c r="A20" s="200"/>
      <c r="B20" s="200" t="s">
        <v>20</v>
      </c>
      <c r="C20" s="201" t="s">
        <v>21</v>
      </c>
      <c r="D20" s="202"/>
      <c r="E20" s="203">
        <f t="shared" ref="E20:E28" si="2">SUM(F20:J20)</f>
        <v>370</v>
      </c>
      <c r="F20" s="203">
        <v>370</v>
      </c>
      <c r="G20" s="203"/>
      <c r="H20" s="203"/>
      <c r="I20" s="203"/>
      <c r="J20" s="203"/>
    </row>
    <row r="21" spans="1:10">
      <c r="A21" s="200"/>
      <c r="B21" s="200" t="s">
        <v>46</v>
      </c>
      <c r="C21" s="201" t="s">
        <v>47</v>
      </c>
      <c r="D21" s="202"/>
      <c r="E21" s="203">
        <f t="shared" si="2"/>
        <v>15897</v>
      </c>
      <c r="F21" s="203"/>
      <c r="G21" s="203"/>
      <c r="H21" s="203">
        <v>15897</v>
      </c>
      <c r="I21" s="203"/>
      <c r="J21" s="203"/>
    </row>
    <row r="22" spans="1:10">
      <c r="A22" s="200"/>
      <c r="B22" s="200" t="s">
        <v>53</v>
      </c>
      <c r="C22" s="201" t="s">
        <v>54</v>
      </c>
      <c r="D22" s="202">
        <v>250</v>
      </c>
      <c r="E22" s="203">
        <f t="shared" si="2"/>
        <v>6562</v>
      </c>
      <c r="F22" s="203"/>
      <c r="G22" s="203">
        <v>5</v>
      </c>
      <c r="H22" s="203">
        <v>6407</v>
      </c>
      <c r="I22" s="203">
        <v>150</v>
      </c>
      <c r="J22" s="203"/>
    </row>
    <row r="23" spans="1:10">
      <c r="A23" s="200"/>
      <c r="B23" s="200" t="s">
        <v>43</v>
      </c>
      <c r="C23" s="201" t="s">
        <v>44</v>
      </c>
      <c r="D23" s="202">
        <v>721</v>
      </c>
      <c r="E23" s="203">
        <f t="shared" si="2"/>
        <v>15047</v>
      </c>
      <c r="F23" s="203"/>
      <c r="G23" s="203">
        <v>25</v>
      </c>
      <c r="H23" s="203">
        <v>14722</v>
      </c>
      <c r="I23" s="203">
        <v>300</v>
      </c>
      <c r="J23" s="203"/>
    </row>
    <row r="24" spans="1:10">
      <c r="A24" s="200"/>
      <c r="B24" s="200" t="s">
        <v>48</v>
      </c>
      <c r="C24" s="201" t="s">
        <v>49</v>
      </c>
      <c r="D24" s="204">
        <v>1181</v>
      </c>
      <c r="E24" s="203">
        <f t="shared" si="2"/>
        <v>21721</v>
      </c>
      <c r="F24" s="203"/>
      <c r="G24" s="203">
        <v>30</v>
      </c>
      <c r="H24" s="203">
        <v>21691</v>
      </c>
      <c r="I24" s="203"/>
      <c r="J24" s="203"/>
    </row>
    <row r="25" spans="1:10">
      <c r="A25" s="200"/>
      <c r="B25" s="200" t="s">
        <v>50</v>
      </c>
      <c r="C25" s="201" t="s">
        <v>51</v>
      </c>
      <c r="D25" s="204">
        <v>11773</v>
      </c>
      <c r="E25" s="203">
        <f t="shared" si="2"/>
        <v>58868</v>
      </c>
      <c r="F25" s="203"/>
      <c r="G25" s="203">
        <v>68</v>
      </c>
      <c r="H25" s="203">
        <v>58800</v>
      </c>
      <c r="I25" s="203"/>
      <c r="J25" s="203"/>
    </row>
    <row r="26" spans="1:10">
      <c r="A26" s="200"/>
      <c r="B26" s="200" t="s">
        <v>22</v>
      </c>
      <c r="C26" s="205" t="s">
        <v>23</v>
      </c>
      <c r="D26" s="202"/>
      <c r="E26" s="203">
        <f t="shared" si="2"/>
        <v>4900</v>
      </c>
      <c r="F26" s="203"/>
      <c r="G26" s="203"/>
      <c r="H26" s="203"/>
      <c r="I26" s="203"/>
      <c r="J26" s="203">
        <v>4900</v>
      </c>
    </row>
    <row r="27" spans="1:10" ht="33">
      <c r="A27" s="200"/>
      <c r="B27" s="200" t="s">
        <v>262</v>
      </c>
      <c r="C27" s="205" t="s">
        <v>263</v>
      </c>
      <c r="D27" s="202"/>
      <c r="E27" s="203">
        <f t="shared" si="2"/>
        <v>4000</v>
      </c>
      <c r="F27" s="203"/>
      <c r="G27" s="203"/>
      <c r="H27" s="203"/>
      <c r="I27" s="203"/>
      <c r="J27" s="203">
        <v>4000</v>
      </c>
    </row>
    <row r="28" spans="1:10">
      <c r="A28" s="200"/>
      <c r="B28" s="200" t="s">
        <v>24</v>
      </c>
      <c r="C28" s="201" t="s">
        <v>25</v>
      </c>
      <c r="D28" s="202">
        <v>1</v>
      </c>
      <c r="E28" s="203">
        <f t="shared" si="2"/>
        <v>3517</v>
      </c>
      <c r="F28" s="203">
        <v>1927</v>
      </c>
      <c r="G28" s="203">
        <v>15</v>
      </c>
      <c r="H28" s="203">
        <v>1575</v>
      </c>
      <c r="I28" s="203"/>
      <c r="J28" s="203"/>
    </row>
    <row r="29" spans="1:10">
      <c r="A29" s="200"/>
      <c r="B29" s="200"/>
      <c r="C29" s="201"/>
      <c r="D29" s="202"/>
      <c r="E29" s="203"/>
      <c r="F29" s="203"/>
      <c r="G29" s="203"/>
      <c r="H29" s="203"/>
      <c r="I29" s="203"/>
      <c r="J29" s="203"/>
    </row>
    <row r="30" spans="1:10">
      <c r="A30" s="196" t="s">
        <v>26</v>
      </c>
      <c r="B30" s="196"/>
      <c r="C30" s="197" t="s">
        <v>27</v>
      </c>
      <c r="D30" s="198">
        <f t="shared" ref="D30" si="3">SUM(D31:D31)</f>
        <v>0</v>
      </c>
      <c r="E30" s="199">
        <f>SUM(E31:E32)</f>
        <v>3043</v>
      </c>
      <c r="F30" s="199">
        <f t="shared" ref="F30:H30" si="4">SUM(F31:F32)</f>
        <v>0</v>
      </c>
      <c r="G30" s="199">
        <f t="shared" si="4"/>
        <v>20</v>
      </c>
      <c r="H30" s="199">
        <f t="shared" si="4"/>
        <v>2561</v>
      </c>
      <c r="I30" s="199">
        <f>SUM(I31:I32)</f>
        <v>180</v>
      </c>
      <c r="J30" s="199">
        <f t="shared" ref="J30" si="5">SUM(J31:J32)</f>
        <v>282</v>
      </c>
    </row>
    <row r="31" spans="1:10">
      <c r="A31" s="200"/>
      <c r="B31" s="200" t="s">
        <v>65</v>
      </c>
      <c r="C31" s="201" t="s">
        <v>66</v>
      </c>
      <c r="D31" s="202"/>
      <c r="E31" s="203">
        <f>SUM(F31:J31)</f>
        <v>2761</v>
      </c>
      <c r="F31" s="203"/>
      <c r="G31" s="203">
        <v>20</v>
      </c>
      <c r="H31" s="203">
        <v>2561</v>
      </c>
      <c r="I31" s="203">
        <v>180</v>
      </c>
      <c r="J31" s="203"/>
    </row>
    <row r="32" spans="1:10" ht="66">
      <c r="A32" s="200"/>
      <c r="B32" s="206" t="s">
        <v>28</v>
      </c>
      <c r="C32" s="207" t="s">
        <v>246</v>
      </c>
      <c r="D32" s="202"/>
      <c r="E32" s="203">
        <f>SUM(F32:J32)</f>
        <v>282</v>
      </c>
      <c r="F32" s="203"/>
      <c r="G32" s="203"/>
      <c r="H32" s="203"/>
      <c r="I32" s="203"/>
      <c r="J32" s="203">
        <v>282</v>
      </c>
    </row>
    <row r="33" spans="1:15">
      <c r="A33" s="200"/>
      <c r="B33" s="200"/>
      <c r="C33" s="205"/>
      <c r="D33" s="202"/>
      <c r="E33" s="203"/>
      <c r="F33" s="203"/>
      <c r="G33" s="203"/>
      <c r="H33" s="203"/>
      <c r="I33" s="203"/>
      <c r="J33" s="203"/>
      <c r="N33" s="162" t="s">
        <v>217</v>
      </c>
    </row>
    <row r="34" spans="1:15">
      <c r="A34" s="208">
        <v>500</v>
      </c>
      <c r="B34" s="208"/>
      <c r="C34" s="197" t="s">
        <v>68</v>
      </c>
      <c r="D34" s="198">
        <f t="shared" ref="D34:J34" si="6">D35</f>
        <v>100</v>
      </c>
      <c r="E34" s="199">
        <f t="shared" si="6"/>
        <v>7888</v>
      </c>
      <c r="F34" s="199">
        <f>SUM(F35)</f>
        <v>0</v>
      </c>
      <c r="G34" s="199">
        <f t="shared" si="6"/>
        <v>8</v>
      </c>
      <c r="H34" s="199">
        <f t="shared" si="6"/>
        <v>7880</v>
      </c>
      <c r="I34" s="199">
        <f t="shared" si="6"/>
        <v>0</v>
      </c>
      <c r="J34" s="199">
        <f t="shared" si="6"/>
        <v>0</v>
      </c>
    </row>
    <row r="35" spans="1:15">
      <c r="A35" s="209"/>
      <c r="B35" s="209">
        <v>50001</v>
      </c>
      <c r="C35" s="201" t="s">
        <v>69</v>
      </c>
      <c r="D35" s="202">
        <v>100</v>
      </c>
      <c r="E35" s="203">
        <f>SUM(F35:J35)</f>
        <v>7888</v>
      </c>
      <c r="F35" s="203">
        <v>0</v>
      </c>
      <c r="G35" s="203">
        <v>8</v>
      </c>
      <c r="H35" s="203">
        <v>7880</v>
      </c>
      <c r="I35" s="203"/>
      <c r="J35" s="203"/>
      <c r="O35" s="162" t="s">
        <v>120</v>
      </c>
    </row>
    <row r="36" spans="1:15">
      <c r="A36" s="200"/>
      <c r="B36" s="200"/>
      <c r="C36" s="205"/>
      <c r="D36" s="202"/>
      <c r="E36" s="203"/>
      <c r="F36" s="203"/>
      <c r="G36" s="203"/>
      <c r="H36" s="203"/>
      <c r="I36" s="203"/>
      <c r="J36" s="203"/>
    </row>
    <row r="37" spans="1:15">
      <c r="A37" s="196">
        <v>600</v>
      </c>
      <c r="B37" s="196"/>
      <c r="C37" s="197" t="s">
        <v>30</v>
      </c>
      <c r="D37" s="198">
        <f t="shared" ref="D37:J37" si="7">SUM(D38:D41)</f>
        <v>78</v>
      </c>
      <c r="E37" s="199">
        <f>SUM(E38:E41)</f>
        <v>73021</v>
      </c>
      <c r="F37" s="199">
        <f>SUM(F38:F41)</f>
        <v>60017</v>
      </c>
      <c r="G37" s="199">
        <f t="shared" si="7"/>
        <v>75</v>
      </c>
      <c r="H37" s="199">
        <f t="shared" si="7"/>
        <v>12688</v>
      </c>
      <c r="I37" s="199">
        <f t="shared" si="7"/>
        <v>241</v>
      </c>
      <c r="J37" s="199">
        <f t="shared" si="7"/>
        <v>0</v>
      </c>
    </row>
    <row r="38" spans="1:15">
      <c r="A38" s="209"/>
      <c r="B38" s="209">
        <v>60003</v>
      </c>
      <c r="C38" s="201" t="s">
        <v>31</v>
      </c>
      <c r="D38" s="202"/>
      <c r="E38" s="203">
        <f>SUM(F38:J38)</f>
        <v>59850</v>
      </c>
      <c r="F38" s="203">
        <v>59850</v>
      </c>
      <c r="G38" s="203"/>
      <c r="H38" s="203"/>
      <c r="I38" s="203"/>
      <c r="J38" s="203"/>
    </row>
    <row r="39" spans="1:15">
      <c r="A39" s="209"/>
      <c r="B39" s="209">
        <v>60031</v>
      </c>
      <c r="C39" s="201" t="s">
        <v>32</v>
      </c>
      <c r="D39" s="202"/>
      <c r="E39" s="203">
        <f>SUM(F39:J39)</f>
        <v>4737</v>
      </c>
      <c r="F39" s="203"/>
      <c r="G39" s="203"/>
      <c r="H39" s="203">
        <v>4737</v>
      </c>
      <c r="I39" s="203"/>
      <c r="J39" s="203"/>
    </row>
    <row r="40" spans="1:15">
      <c r="A40" s="209"/>
      <c r="B40" s="209">
        <v>60055</v>
      </c>
      <c r="C40" s="201" t="s">
        <v>72</v>
      </c>
      <c r="D40" s="202">
        <v>4</v>
      </c>
      <c r="E40" s="203">
        <f>SUM(F40:J40)</f>
        <v>8267</v>
      </c>
      <c r="F40" s="203"/>
      <c r="G40" s="203">
        <v>75</v>
      </c>
      <c r="H40" s="203">
        <v>7951</v>
      </c>
      <c r="I40" s="203">
        <v>241</v>
      </c>
      <c r="J40" s="203"/>
    </row>
    <row r="41" spans="1:15">
      <c r="A41" s="209"/>
      <c r="B41" s="209">
        <v>60095</v>
      </c>
      <c r="C41" s="210" t="s">
        <v>25</v>
      </c>
      <c r="D41" s="202">
        <v>74</v>
      </c>
      <c r="E41" s="203">
        <f>SUM(F41:J41)</f>
        <v>167</v>
      </c>
      <c r="F41" s="203">
        <v>167</v>
      </c>
      <c r="G41" s="203"/>
      <c r="H41" s="203"/>
      <c r="I41" s="203"/>
      <c r="J41" s="203"/>
    </row>
    <row r="42" spans="1:15">
      <c r="A42" s="200"/>
      <c r="B42" s="200"/>
      <c r="C42" s="205"/>
      <c r="D42" s="202"/>
      <c r="E42" s="203"/>
      <c r="F42" s="203"/>
      <c r="G42" s="203"/>
      <c r="H42" s="203"/>
      <c r="I42" s="203"/>
      <c r="J42" s="203"/>
    </row>
    <row r="43" spans="1:15">
      <c r="A43" s="196">
        <v>630</v>
      </c>
      <c r="B43" s="196"/>
      <c r="C43" s="197" t="s">
        <v>138</v>
      </c>
      <c r="D43" s="198">
        <f t="shared" ref="D43:J43" si="8">D44</f>
        <v>0</v>
      </c>
      <c r="E43" s="199">
        <f>E44</f>
        <v>119</v>
      </c>
      <c r="F43" s="199">
        <f>SUM(F44)</f>
        <v>119</v>
      </c>
      <c r="G43" s="199">
        <f t="shared" si="8"/>
        <v>0</v>
      </c>
      <c r="H43" s="199">
        <f t="shared" si="8"/>
        <v>0</v>
      </c>
      <c r="I43" s="199">
        <f t="shared" si="8"/>
        <v>0</v>
      </c>
      <c r="J43" s="199">
        <f t="shared" si="8"/>
        <v>0</v>
      </c>
    </row>
    <row r="44" spans="1:15">
      <c r="A44" s="209"/>
      <c r="B44" s="209">
        <v>63095</v>
      </c>
      <c r="C44" s="210" t="s">
        <v>25</v>
      </c>
      <c r="D44" s="202"/>
      <c r="E44" s="203">
        <f>SUM(F44:J44)</f>
        <v>119</v>
      </c>
      <c r="F44" s="203">
        <v>119</v>
      </c>
      <c r="G44" s="203"/>
      <c r="H44" s="203"/>
      <c r="I44" s="203"/>
      <c r="J44" s="203"/>
    </row>
    <row r="45" spans="1:15">
      <c r="A45" s="209"/>
      <c r="B45" s="209"/>
      <c r="C45" s="201"/>
      <c r="D45" s="202"/>
      <c r="E45" s="203"/>
      <c r="F45" s="203"/>
      <c r="G45" s="203"/>
      <c r="H45" s="203"/>
      <c r="I45" s="203"/>
      <c r="J45" s="203"/>
    </row>
    <row r="46" spans="1:15">
      <c r="A46" s="208">
        <v>700</v>
      </c>
      <c r="B46" s="196"/>
      <c r="C46" s="197" t="s">
        <v>56</v>
      </c>
      <c r="D46" s="198">
        <f t="shared" ref="D46:J46" si="9">D47</f>
        <v>68377</v>
      </c>
      <c r="E46" s="199">
        <f>E47</f>
        <v>8667</v>
      </c>
      <c r="F46" s="199">
        <f>SUM(F47)</f>
        <v>7587</v>
      </c>
      <c r="G46" s="199">
        <f t="shared" si="9"/>
        <v>0</v>
      </c>
      <c r="H46" s="199">
        <f t="shared" si="9"/>
        <v>1080</v>
      </c>
      <c r="I46" s="199">
        <f t="shared" si="9"/>
        <v>0</v>
      </c>
      <c r="J46" s="199">
        <f t="shared" si="9"/>
        <v>0</v>
      </c>
    </row>
    <row r="47" spans="1:15">
      <c r="A47" s="209"/>
      <c r="B47" s="200">
        <v>70005</v>
      </c>
      <c r="C47" s="201" t="s">
        <v>57</v>
      </c>
      <c r="D47" s="204">
        <v>68377</v>
      </c>
      <c r="E47" s="203">
        <f>SUM(F47:J47)</f>
        <v>8667</v>
      </c>
      <c r="F47" s="203">
        <v>7587</v>
      </c>
      <c r="G47" s="203"/>
      <c r="H47" s="203">
        <v>1080</v>
      </c>
      <c r="I47" s="203"/>
      <c r="J47" s="203"/>
    </row>
    <row r="48" spans="1:15">
      <c r="A48" s="200"/>
      <c r="B48" s="200"/>
      <c r="C48" s="205"/>
      <c r="D48" s="202"/>
      <c r="E48" s="203"/>
      <c r="F48" s="203"/>
      <c r="G48" s="203"/>
      <c r="H48" s="203"/>
      <c r="I48" s="203"/>
      <c r="J48" s="203"/>
    </row>
    <row r="49" spans="1:10">
      <c r="A49" s="196">
        <v>710</v>
      </c>
      <c r="B49" s="196"/>
      <c r="C49" s="197" t="s">
        <v>33</v>
      </c>
      <c r="D49" s="198">
        <f t="shared" ref="D49:J49" si="10">SUM(D50:D54)</f>
        <v>1170</v>
      </c>
      <c r="E49" s="199">
        <f>SUM(E50:E54)</f>
        <v>37532</v>
      </c>
      <c r="F49" s="199">
        <f>SUM(F50:F54)</f>
        <v>29622</v>
      </c>
      <c r="G49" s="199">
        <f t="shared" si="10"/>
        <v>5</v>
      </c>
      <c r="H49" s="199">
        <f t="shared" si="10"/>
        <v>4823</v>
      </c>
      <c r="I49" s="199">
        <f t="shared" si="10"/>
        <v>1805</v>
      </c>
      <c r="J49" s="199">
        <f t="shared" si="10"/>
        <v>1277</v>
      </c>
    </row>
    <row r="50" spans="1:10">
      <c r="A50" s="209"/>
      <c r="B50" s="200">
        <v>71005</v>
      </c>
      <c r="C50" s="201" t="s">
        <v>34</v>
      </c>
      <c r="D50" s="202">
        <v>28</v>
      </c>
      <c r="E50" s="203">
        <f>SUM(F50:J50)</f>
        <v>0</v>
      </c>
      <c r="F50" s="203"/>
      <c r="G50" s="203"/>
      <c r="H50" s="203"/>
      <c r="I50" s="203"/>
      <c r="J50" s="203"/>
    </row>
    <row r="51" spans="1:10">
      <c r="A51" s="209"/>
      <c r="B51" s="200">
        <v>71012</v>
      </c>
      <c r="C51" s="201" t="s">
        <v>61</v>
      </c>
      <c r="D51" s="202">
        <v>1</v>
      </c>
      <c r="E51" s="203">
        <f>SUM(F51:J51)</f>
        <v>9196</v>
      </c>
      <c r="F51" s="203">
        <v>8868</v>
      </c>
      <c r="G51" s="203">
        <v>2</v>
      </c>
      <c r="H51" s="203">
        <v>26</v>
      </c>
      <c r="I51" s="203">
        <v>300</v>
      </c>
      <c r="J51" s="203"/>
    </row>
    <row r="52" spans="1:10">
      <c r="A52" s="209"/>
      <c r="B52" s="209">
        <v>71015</v>
      </c>
      <c r="C52" s="201" t="s">
        <v>74</v>
      </c>
      <c r="D52" s="202">
        <v>1135</v>
      </c>
      <c r="E52" s="203">
        <f>SUM(F52:J52)</f>
        <v>27679</v>
      </c>
      <c r="F52" s="203">
        <v>20097</v>
      </c>
      <c r="G52" s="203">
        <v>3</v>
      </c>
      <c r="H52" s="203">
        <v>4797</v>
      </c>
      <c r="I52" s="203">
        <v>1505</v>
      </c>
      <c r="J52" s="203">
        <v>1277</v>
      </c>
    </row>
    <row r="53" spans="1:10">
      <c r="A53" s="209"/>
      <c r="B53" s="209">
        <v>71035</v>
      </c>
      <c r="C53" s="201" t="s">
        <v>146</v>
      </c>
      <c r="D53" s="202"/>
      <c r="E53" s="203">
        <f>SUM(F53:J53)</f>
        <v>657</v>
      </c>
      <c r="F53" s="203">
        <v>657</v>
      </c>
      <c r="G53" s="203"/>
      <c r="H53" s="203"/>
      <c r="I53" s="203"/>
      <c r="J53" s="203"/>
    </row>
    <row r="54" spans="1:10">
      <c r="A54" s="209"/>
      <c r="B54" s="209">
        <v>71095</v>
      </c>
      <c r="C54" s="201" t="s">
        <v>25</v>
      </c>
      <c r="D54" s="202">
        <v>6</v>
      </c>
      <c r="E54" s="203">
        <f>SUM(F54:J54)</f>
        <v>0</v>
      </c>
      <c r="F54" s="203"/>
      <c r="G54" s="203"/>
      <c r="H54" s="203"/>
      <c r="I54" s="203"/>
      <c r="J54" s="203"/>
    </row>
    <row r="55" spans="1:10">
      <c r="A55" s="200"/>
      <c r="B55" s="200"/>
      <c r="C55" s="205"/>
      <c r="D55" s="202"/>
      <c r="E55" s="203"/>
      <c r="F55" s="203"/>
      <c r="G55" s="203"/>
      <c r="H55" s="203"/>
      <c r="I55" s="203"/>
      <c r="J55" s="203"/>
    </row>
    <row r="56" spans="1:10">
      <c r="A56" s="208">
        <v>750</v>
      </c>
      <c r="B56" s="208"/>
      <c r="C56" s="197" t="s">
        <v>76</v>
      </c>
      <c r="D56" s="198">
        <f t="shared" ref="D56:J56" si="11">SUM(D57:D61)</f>
        <v>14104</v>
      </c>
      <c r="E56" s="199">
        <f t="shared" si="11"/>
        <v>136766</v>
      </c>
      <c r="F56" s="199">
        <f t="shared" si="11"/>
        <v>38369</v>
      </c>
      <c r="G56" s="199">
        <f t="shared" si="11"/>
        <v>64</v>
      </c>
      <c r="H56" s="199">
        <f t="shared" si="11"/>
        <v>91652</v>
      </c>
      <c r="I56" s="199">
        <f t="shared" si="11"/>
        <v>2224</v>
      </c>
      <c r="J56" s="199">
        <f t="shared" si="11"/>
        <v>4457</v>
      </c>
    </row>
    <row r="57" spans="1:10">
      <c r="A57" s="209"/>
      <c r="B57" s="209">
        <v>75011</v>
      </c>
      <c r="C57" s="201" t="s">
        <v>132</v>
      </c>
      <c r="D57" s="202">
        <v>14063</v>
      </c>
      <c r="E57" s="203">
        <f t="shared" ref="E57:E59" si="12">SUM(F57:J57)</f>
        <v>126237</v>
      </c>
      <c r="F57" s="203">
        <v>38160</v>
      </c>
      <c r="G57" s="203">
        <v>61</v>
      </c>
      <c r="H57" s="203">
        <v>81335</v>
      </c>
      <c r="I57" s="203">
        <v>2224</v>
      </c>
      <c r="J57" s="203">
        <v>4457</v>
      </c>
    </row>
    <row r="58" spans="1:10">
      <c r="A58" s="209"/>
      <c r="B58" s="209">
        <v>75046</v>
      </c>
      <c r="C58" s="201" t="s">
        <v>133</v>
      </c>
      <c r="D58" s="202">
        <v>25</v>
      </c>
      <c r="E58" s="203">
        <f t="shared" si="12"/>
        <v>30</v>
      </c>
      <c r="F58" s="203"/>
      <c r="G58" s="203">
        <v>2</v>
      </c>
      <c r="H58" s="203">
        <v>28</v>
      </c>
      <c r="I58" s="203"/>
      <c r="J58" s="203"/>
    </row>
    <row r="59" spans="1:10">
      <c r="A59" s="209"/>
      <c r="B59" s="209">
        <v>75081</v>
      </c>
      <c r="C59" s="201" t="s">
        <v>78</v>
      </c>
      <c r="D59" s="202"/>
      <c r="E59" s="203">
        <f t="shared" si="12"/>
        <v>10290</v>
      </c>
      <c r="F59" s="203"/>
      <c r="G59" s="203">
        <v>1</v>
      </c>
      <c r="H59" s="203">
        <v>10289</v>
      </c>
      <c r="I59" s="203"/>
      <c r="J59" s="203"/>
    </row>
    <row r="60" spans="1:10">
      <c r="A60" s="209"/>
      <c r="B60" s="209">
        <v>75084</v>
      </c>
      <c r="C60" s="201" t="s">
        <v>139</v>
      </c>
      <c r="D60" s="202"/>
      <c r="E60" s="203">
        <f>SUM(F60:J60)</f>
        <v>209</v>
      </c>
      <c r="F60" s="203">
        <v>209</v>
      </c>
      <c r="G60" s="203"/>
      <c r="H60" s="203"/>
      <c r="I60" s="203"/>
      <c r="J60" s="203"/>
    </row>
    <row r="61" spans="1:10">
      <c r="A61" s="209"/>
      <c r="B61" s="209">
        <v>75087</v>
      </c>
      <c r="C61" s="201" t="s">
        <v>218</v>
      </c>
      <c r="D61" s="202">
        <v>16</v>
      </c>
      <c r="E61" s="203"/>
      <c r="F61" s="203"/>
      <c r="G61" s="203"/>
      <c r="H61" s="203"/>
      <c r="I61" s="203"/>
      <c r="J61" s="203"/>
    </row>
    <row r="62" spans="1:10">
      <c r="A62" s="200"/>
      <c r="B62" s="200"/>
      <c r="C62" s="205"/>
      <c r="D62" s="202"/>
      <c r="E62" s="203"/>
      <c r="F62" s="203"/>
      <c r="G62" s="203"/>
      <c r="H62" s="203"/>
      <c r="I62" s="203"/>
      <c r="J62" s="203"/>
    </row>
    <row r="63" spans="1:10">
      <c r="A63" s="208">
        <v>752</v>
      </c>
      <c r="B63" s="208"/>
      <c r="C63" s="197" t="s">
        <v>79</v>
      </c>
      <c r="D63" s="198">
        <f t="shared" ref="D63" si="13">D64</f>
        <v>0</v>
      </c>
      <c r="E63" s="199">
        <f>E64+E65</f>
        <v>2517</v>
      </c>
      <c r="F63" s="199">
        <f t="shared" ref="F63:J63" si="14">F64+F65</f>
        <v>850</v>
      </c>
      <c r="G63" s="199">
        <f t="shared" si="14"/>
        <v>30</v>
      </c>
      <c r="H63" s="199">
        <f t="shared" si="14"/>
        <v>1637</v>
      </c>
      <c r="I63" s="199">
        <f t="shared" si="14"/>
        <v>0</v>
      </c>
      <c r="J63" s="199">
        <f t="shared" si="14"/>
        <v>0</v>
      </c>
    </row>
    <row r="64" spans="1:10">
      <c r="A64" s="209"/>
      <c r="B64" s="209">
        <v>75212</v>
      </c>
      <c r="C64" s="201" t="s">
        <v>80</v>
      </c>
      <c r="D64" s="202"/>
      <c r="E64" s="203">
        <f>SUM(F64:J64)</f>
        <v>257</v>
      </c>
      <c r="F64" s="203"/>
      <c r="G64" s="203">
        <v>10</v>
      </c>
      <c r="H64" s="203">
        <v>247</v>
      </c>
      <c r="I64" s="203"/>
      <c r="J64" s="203"/>
    </row>
    <row r="65" spans="1:10">
      <c r="A65" s="209"/>
      <c r="B65" s="209">
        <v>75224</v>
      </c>
      <c r="C65" s="201" t="s">
        <v>77</v>
      </c>
      <c r="D65" s="202"/>
      <c r="E65" s="203">
        <f>SUM(F65:J65)</f>
        <v>2260</v>
      </c>
      <c r="F65" s="203">
        <v>850</v>
      </c>
      <c r="G65" s="203">
        <v>20</v>
      </c>
      <c r="H65" s="203">
        <v>1390</v>
      </c>
      <c r="I65" s="203"/>
      <c r="J65" s="203"/>
    </row>
    <row r="66" spans="1:10">
      <c r="A66" s="200"/>
      <c r="B66" s="200"/>
      <c r="C66" s="205"/>
      <c r="D66" s="202"/>
      <c r="E66" s="203"/>
      <c r="F66" s="203"/>
      <c r="G66" s="203"/>
      <c r="H66" s="203"/>
      <c r="I66" s="203"/>
      <c r="J66" s="203"/>
    </row>
    <row r="67" spans="1:10">
      <c r="A67" s="208">
        <v>754</v>
      </c>
      <c r="B67" s="208"/>
      <c r="C67" s="197" t="s">
        <v>35</v>
      </c>
      <c r="D67" s="198">
        <f t="shared" ref="D67:J67" si="15">SUM(D68:D71)</f>
        <v>316</v>
      </c>
      <c r="E67" s="199">
        <f t="shared" si="15"/>
        <v>258693</v>
      </c>
      <c r="F67" s="199">
        <f t="shared" si="15"/>
        <v>224236</v>
      </c>
      <c r="G67" s="199">
        <f t="shared" si="15"/>
        <v>283</v>
      </c>
      <c r="H67" s="199">
        <f t="shared" si="15"/>
        <v>19505</v>
      </c>
      <c r="I67" s="199">
        <f t="shared" si="15"/>
        <v>14669</v>
      </c>
      <c r="J67" s="199">
        <f t="shared" si="15"/>
        <v>0</v>
      </c>
    </row>
    <row r="68" spans="1:10">
      <c r="A68" s="209"/>
      <c r="B68" s="209">
        <v>75410</v>
      </c>
      <c r="C68" s="201" t="s">
        <v>86</v>
      </c>
      <c r="D68" s="202">
        <v>56</v>
      </c>
      <c r="E68" s="203">
        <f>SUM(F68:J68)</f>
        <v>18623</v>
      </c>
      <c r="F68" s="203"/>
      <c r="G68" s="203">
        <v>283</v>
      </c>
      <c r="H68" s="203">
        <v>18340</v>
      </c>
      <c r="I68" s="203"/>
      <c r="J68" s="203"/>
    </row>
    <row r="69" spans="1:10">
      <c r="A69" s="209"/>
      <c r="B69" s="209">
        <v>75411</v>
      </c>
      <c r="C69" s="201" t="s">
        <v>87</v>
      </c>
      <c r="D69" s="202">
        <v>260</v>
      </c>
      <c r="E69" s="203">
        <f>SUM(F69:J69)</f>
        <v>238455</v>
      </c>
      <c r="F69" s="203">
        <v>223786</v>
      </c>
      <c r="G69" s="203"/>
      <c r="H69" s="203"/>
      <c r="I69" s="203">
        <v>14669</v>
      </c>
      <c r="J69" s="203"/>
    </row>
    <row r="70" spans="1:10">
      <c r="A70" s="209"/>
      <c r="B70" s="209">
        <v>75415</v>
      </c>
      <c r="C70" s="201" t="s">
        <v>82</v>
      </c>
      <c r="D70" s="202"/>
      <c r="E70" s="203">
        <f>SUM(F70:J70)</f>
        <v>450</v>
      </c>
      <c r="F70" s="203">
        <v>450</v>
      </c>
      <c r="G70" s="203"/>
      <c r="H70" s="203"/>
      <c r="I70" s="203"/>
      <c r="J70" s="203"/>
    </row>
    <row r="71" spans="1:10">
      <c r="A71" s="209"/>
      <c r="B71" s="209">
        <v>75421</v>
      </c>
      <c r="C71" s="201" t="s">
        <v>36</v>
      </c>
      <c r="D71" s="202"/>
      <c r="E71" s="203">
        <f>SUM(F71:J71)</f>
        <v>1165</v>
      </c>
      <c r="F71" s="203"/>
      <c r="G71" s="203"/>
      <c r="H71" s="203">
        <v>1165</v>
      </c>
      <c r="I71" s="203"/>
      <c r="J71" s="203"/>
    </row>
    <row r="72" spans="1:10">
      <c r="A72" s="200"/>
      <c r="B72" s="200"/>
      <c r="C72" s="205"/>
      <c r="D72" s="202"/>
      <c r="E72" s="203"/>
      <c r="F72" s="203"/>
      <c r="G72" s="203"/>
      <c r="H72" s="203"/>
      <c r="I72" s="203"/>
      <c r="J72" s="203"/>
    </row>
    <row r="73" spans="1:10">
      <c r="A73" s="208">
        <v>755</v>
      </c>
      <c r="B73" s="208"/>
      <c r="C73" s="197" t="s">
        <v>140</v>
      </c>
      <c r="D73" s="198">
        <f t="shared" ref="D73:J73" si="16">D74</f>
        <v>0</v>
      </c>
      <c r="E73" s="199">
        <f t="shared" si="16"/>
        <v>4908</v>
      </c>
      <c r="F73" s="199">
        <f>F74</f>
        <v>4908</v>
      </c>
      <c r="G73" s="199">
        <f t="shared" si="16"/>
        <v>0</v>
      </c>
      <c r="H73" s="199">
        <f t="shared" si="16"/>
        <v>0</v>
      </c>
      <c r="I73" s="199">
        <f t="shared" si="16"/>
        <v>0</v>
      </c>
      <c r="J73" s="199">
        <f t="shared" si="16"/>
        <v>0</v>
      </c>
    </row>
    <row r="74" spans="1:10">
      <c r="A74" s="208"/>
      <c r="B74" s="209">
        <v>75515</v>
      </c>
      <c r="C74" s="201" t="s">
        <v>141</v>
      </c>
      <c r="D74" s="202"/>
      <c r="E74" s="203">
        <f>SUM(F74:J74)</f>
        <v>4908</v>
      </c>
      <c r="F74" s="203">
        <v>4908</v>
      </c>
      <c r="G74" s="203"/>
      <c r="H74" s="203"/>
      <c r="I74" s="203"/>
      <c r="J74" s="203"/>
    </row>
    <row r="75" spans="1:10">
      <c r="A75" s="200"/>
      <c r="B75" s="200"/>
      <c r="C75" s="205"/>
      <c r="D75" s="202"/>
      <c r="E75" s="203"/>
      <c r="F75" s="203"/>
      <c r="G75" s="203"/>
      <c r="H75" s="203"/>
      <c r="I75" s="203"/>
      <c r="J75" s="203"/>
    </row>
    <row r="76" spans="1:10">
      <c r="A76" s="208">
        <v>758</v>
      </c>
      <c r="B76" s="208"/>
      <c r="C76" s="197" t="s">
        <v>95</v>
      </c>
      <c r="D76" s="198">
        <f>SUM(D77:D78)</f>
        <v>0</v>
      </c>
      <c r="E76" s="199">
        <f t="shared" ref="E76:J76" si="17">SUM(E77:E78)</f>
        <v>52867</v>
      </c>
      <c r="F76" s="199">
        <f>SUM(F77:F78)</f>
        <v>43607</v>
      </c>
      <c r="G76" s="199">
        <f t="shared" si="17"/>
        <v>0</v>
      </c>
      <c r="H76" s="199">
        <f t="shared" si="17"/>
        <v>9260</v>
      </c>
      <c r="I76" s="199">
        <f t="shared" si="17"/>
        <v>0</v>
      </c>
      <c r="J76" s="199">
        <f t="shared" si="17"/>
        <v>0</v>
      </c>
    </row>
    <row r="77" spans="1:10">
      <c r="A77" s="208"/>
      <c r="B77" s="209">
        <v>75814</v>
      </c>
      <c r="C77" s="201" t="s">
        <v>96</v>
      </c>
      <c r="D77" s="202"/>
      <c r="E77" s="203">
        <f>SUM(F77:J77)</f>
        <v>43607</v>
      </c>
      <c r="F77" s="203">
        <v>43607</v>
      </c>
      <c r="G77" s="203"/>
      <c r="H77" s="203"/>
      <c r="I77" s="203"/>
      <c r="J77" s="203"/>
    </row>
    <row r="78" spans="1:10">
      <c r="A78" s="208"/>
      <c r="B78" s="209">
        <v>75818</v>
      </c>
      <c r="C78" s="201" t="s">
        <v>142</v>
      </c>
      <c r="D78" s="202"/>
      <c r="E78" s="203">
        <f>SUM(F78:J78)</f>
        <v>9260</v>
      </c>
      <c r="F78" s="203"/>
      <c r="G78" s="203"/>
      <c r="H78" s="203">
        <v>9260</v>
      </c>
      <c r="I78" s="203"/>
      <c r="J78" s="203"/>
    </row>
    <row r="79" spans="1:10">
      <c r="A79" s="200"/>
      <c r="B79" s="200"/>
      <c r="C79" s="205"/>
      <c r="D79" s="202"/>
      <c r="E79" s="203"/>
      <c r="F79" s="203"/>
      <c r="G79" s="203"/>
      <c r="H79" s="203"/>
      <c r="I79" s="203"/>
      <c r="J79" s="203"/>
    </row>
    <row r="80" spans="1:10">
      <c r="A80" s="208">
        <v>801</v>
      </c>
      <c r="B80" s="208"/>
      <c r="C80" s="197" t="s">
        <v>89</v>
      </c>
      <c r="D80" s="198">
        <f t="shared" ref="D80:J80" si="18">SUM(D81:D83)</f>
        <v>12</v>
      </c>
      <c r="E80" s="199">
        <f t="shared" si="18"/>
        <v>21142</v>
      </c>
      <c r="F80" s="199">
        <f>SUM(F81:F83)</f>
        <v>4133</v>
      </c>
      <c r="G80" s="199">
        <f t="shared" si="18"/>
        <v>446</v>
      </c>
      <c r="H80" s="199">
        <f t="shared" si="18"/>
        <v>16563</v>
      </c>
      <c r="I80" s="199">
        <f t="shared" si="18"/>
        <v>0</v>
      </c>
      <c r="J80" s="199">
        <f t="shared" si="18"/>
        <v>0</v>
      </c>
    </row>
    <row r="81" spans="1:14">
      <c r="A81" s="209"/>
      <c r="B81" s="209">
        <v>80136</v>
      </c>
      <c r="C81" s="201" t="s">
        <v>90</v>
      </c>
      <c r="D81" s="202">
        <v>12</v>
      </c>
      <c r="E81" s="203">
        <f>SUM(F81:J81)</f>
        <v>16055</v>
      </c>
      <c r="F81" s="203"/>
      <c r="G81" s="203">
        <v>12</v>
      </c>
      <c r="H81" s="203">
        <v>16043</v>
      </c>
      <c r="I81" s="203"/>
      <c r="J81" s="203"/>
    </row>
    <row r="82" spans="1:14">
      <c r="A82" s="209"/>
      <c r="B82" s="209">
        <v>80146</v>
      </c>
      <c r="C82" s="201" t="s">
        <v>91</v>
      </c>
      <c r="D82" s="202"/>
      <c r="E82" s="203">
        <f>SUM(F82:J82)</f>
        <v>4133</v>
      </c>
      <c r="F82" s="203">
        <v>4133</v>
      </c>
      <c r="G82" s="203"/>
      <c r="H82" s="203"/>
      <c r="I82" s="203"/>
      <c r="J82" s="203"/>
    </row>
    <row r="83" spans="1:14">
      <c r="A83" s="209"/>
      <c r="B83" s="209">
        <v>80195</v>
      </c>
      <c r="C83" s="201" t="s">
        <v>25</v>
      </c>
      <c r="D83" s="202"/>
      <c r="E83" s="203">
        <f>SUM(F83:J83)</f>
        <v>954</v>
      </c>
      <c r="F83" s="203"/>
      <c r="G83" s="203">
        <v>434</v>
      </c>
      <c r="H83" s="203">
        <v>520</v>
      </c>
      <c r="I83" s="203"/>
      <c r="J83" s="203"/>
    </row>
    <row r="84" spans="1:14">
      <c r="A84" s="200"/>
      <c r="B84" s="200"/>
      <c r="C84" s="205"/>
      <c r="D84" s="202"/>
      <c r="E84" s="203"/>
      <c r="F84" s="203"/>
      <c r="G84" s="203"/>
      <c r="H84" s="203"/>
      <c r="I84" s="203"/>
      <c r="J84" s="203"/>
    </row>
    <row r="85" spans="1:14">
      <c r="A85" s="208">
        <v>851</v>
      </c>
      <c r="B85" s="208"/>
      <c r="C85" s="197" t="s">
        <v>83</v>
      </c>
      <c r="D85" s="198">
        <f t="shared" ref="D85:J85" si="19">SUM(D86:D91)</f>
        <v>6103</v>
      </c>
      <c r="E85" s="199">
        <f t="shared" si="19"/>
        <v>221603</v>
      </c>
      <c r="F85" s="199">
        <f t="shared" si="19"/>
        <v>28307</v>
      </c>
      <c r="G85" s="199">
        <f t="shared" si="19"/>
        <v>505</v>
      </c>
      <c r="H85" s="199">
        <f t="shared" si="19"/>
        <v>191986</v>
      </c>
      <c r="I85" s="199">
        <f t="shared" si="19"/>
        <v>805</v>
      </c>
      <c r="J85" s="199">
        <f t="shared" si="19"/>
        <v>0</v>
      </c>
    </row>
    <row r="86" spans="1:14">
      <c r="A86" s="208"/>
      <c r="B86" s="209">
        <v>85132</v>
      </c>
      <c r="C86" s="211" t="s">
        <v>122</v>
      </c>
      <c r="D86" s="212">
        <v>5722</v>
      </c>
      <c r="E86" s="203">
        <f t="shared" ref="E86:E91" si="20">SUM(F86:J86)</f>
        <v>172285</v>
      </c>
      <c r="F86" s="213"/>
      <c r="G86" s="213">
        <v>110</v>
      </c>
      <c r="H86" s="213">
        <v>171805</v>
      </c>
      <c r="I86" s="213">
        <v>370</v>
      </c>
      <c r="J86" s="213"/>
    </row>
    <row r="87" spans="1:14">
      <c r="A87" s="209"/>
      <c r="B87" s="209">
        <v>85133</v>
      </c>
      <c r="C87" s="201" t="s">
        <v>124</v>
      </c>
      <c r="D87" s="202"/>
      <c r="E87" s="203">
        <f t="shared" si="20"/>
        <v>1957</v>
      </c>
      <c r="F87" s="203"/>
      <c r="G87" s="203">
        <v>1</v>
      </c>
      <c r="H87" s="203">
        <v>1956</v>
      </c>
      <c r="I87" s="203"/>
      <c r="J87" s="203"/>
    </row>
    <row r="88" spans="1:14">
      <c r="A88" s="209"/>
      <c r="B88" s="209">
        <v>85141</v>
      </c>
      <c r="C88" s="201" t="s">
        <v>84</v>
      </c>
      <c r="D88" s="202"/>
      <c r="E88" s="203">
        <f t="shared" si="20"/>
        <v>50</v>
      </c>
      <c r="F88" s="203"/>
      <c r="G88" s="203"/>
      <c r="H88" s="203">
        <v>50</v>
      </c>
      <c r="I88" s="203"/>
      <c r="J88" s="203"/>
    </row>
    <row r="89" spans="1:14" s="220" customFormat="1" outlineLevel="2">
      <c r="A89" s="214"/>
      <c r="B89" s="214">
        <v>85146</v>
      </c>
      <c r="C89" s="215" t="s">
        <v>209</v>
      </c>
      <c r="D89" s="216"/>
      <c r="E89" s="217">
        <f>H89+I89</f>
        <v>13220</v>
      </c>
      <c r="F89" s="217"/>
      <c r="G89" s="217"/>
      <c r="H89" s="218">
        <v>12785</v>
      </c>
      <c r="I89" s="217">
        <v>435</v>
      </c>
      <c r="J89" s="217"/>
      <c r="K89" s="219"/>
      <c r="L89" s="219"/>
      <c r="M89" s="219"/>
      <c r="N89" s="219"/>
    </row>
    <row r="90" spans="1:14" s="220" customFormat="1" ht="12.75" customHeight="1" outlineLevel="2">
      <c r="A90" s="214"/>
      <c r="B90" s="214">
        <v>85157</v>
      </c>
      <c r="C90" s="215" t="s">
        <v>208</v>
      </c>
      <c r="D90" s="216">
        <v>10</v>
      </c>
      <c r="E90" s="217">
        <f t="shared" si="20"/>
        <v>32825</v>
      </c>
      <c r="F90" s="218">
        <v>27914</v>
      </c>
      <c r="G90" s="217"/>
      <c r="H90" s="218">
        <v>4911</v>
      </c>
      <c r="I90" s="217"/>
      <c r="J90" s="217"/>
      <c r="K90" s="219"/>
      <c r="L90" s="219"/>
      <c r="M90" s="219"/>
      <c r="N90" s="219"/>
    </row>
    <row r="91" spans="1:14">
      <c r="A91" s="209"/>
      <c r="B91" s="209">
        <v>85195</v>
      </c>
      <c r="C91" s="201" t="s">
        <v>219</v>
      </c>
      <c r="D91" s="202">
        <v>371</v>
      </c>
      <c r="E91" s="203">
        <f t="shared" si="20"/>
        <v>1266</v>
      </c>
      <c r="F91" s="203">
        <v>393</v>
      </c>
      <c r="G91" s="203">
        <v>394</v>
      </c>
      <c r="H91" s="203">
        <v>479</v>
      </c>
      <c r="I91" s="203"/>
      <c r="J91" s="203"/>
    </row>
    <row r="92" spans="1:14">
      <c r="A92" s="200"/>
      <c r="B92" s="200"/>
      <c r="C92" s="205"/>
      <c r="D92" s="202"/>
      <c r="E92" s="203"/>
      <c r="F92" s="203"/>
      <c r="G92" s="203"/>
      <c r="H92" s="203"/>
      <c r="I92" s="203"/>
      <c r="J92" s="203"/>
    </row>
    <row r="93" spans="1:14">
      <c r="A93" s="208">
        <v>852</v>
      </c>
      <c r="B93" s="208"/>
      <c r="C93" s="197" t="s">
        <v>98</v>
      </c>
      <c r="D93" s="198">
        <f>SUM(D94:D105)</f>
        <v>525</v>
      </c>
      <c r="E93" s="199">
        <f>SUM(E94:E105)</f>
        <v>291698</v>
      </c>
      <c r="F93" s="199">
        <f t="shared" ref="F93:J93" si="21">SUM(F94:F105)</f>
        <v>291659</v>
      </c>
      <c r="G93" s="199">
        <f t="shared" si="21"/>
        <v>0</v>
      </c>
      <c r="H93" s="199">
        <f t="shared" si="21"/>
        <v>39</v>
      </c>
      <c r="I93" s="199">
        <f t="shared" si="21"/>
        <v>0</v>
      </c>
      <c r="J93" s="199">
        <f t="shared" si="21"/>
        <v>0</v>
      </c>
    </row>
    <row r="94" spans="1:14">
      <c r="A94" s="209"/>
      <c r="B94" s="209">
        <v>85202</v>
      </c>
      <c r="C94" s="201" t="s">
        <v>99</v>
      </c>
      <c r="D94" s="202">
        <v>5</v>
      </c>
      <c r="E94" s="203">
        <f t="shared" ref="E94:E105" si="22">SUM(F94:J94)</f>
        <v>38381</v>
      </c>
      <c r="F94" s="203">
        <v>38381</v>
      </c>
      <c r="G94" s="203"/>
      <c r="H94" s="203"/>
      <c r="I94" s="203"/>
      <c r="J94" s="203"/>
    </row>
    <row r="95" spans="1:14">
      <c r="A95" s="209"/>
      <c r="B95" s="209">
        <v>85203</v>
      </c>
      <c r="C95" s="201" t="s">
        <v>100</v>
      </c>
      <c r="D95" s="202"/>
      <c r="E95" s="203">
        <f t="shared" si="22"/>
        <v>62643</v>
      </c>
      <c r="F95" s="203">
        <v>62643</v>
      </c>
      <c r="G95" s="203"/>
      <c r="H95" s="203"/>
      <c r="I95" s="203"/>
      <c r="J95" s="203"/>
    </row>
    <row r="96" spans="1:14">
      <c r="A96" s="209"/>
      <c r="B96" s="209">
        <v>85205</v>
      </c>
      <c r="C96" s="201" t="s">
        <v>265</v>
      </c>
      <c r="D96" s="202"/>
      <c r="E96" s="203">
        <f t="shared" si="22"/>
        <v>2604</v>
      </c>
      <c r="F96" s="203">
        <f>2589+15</f>
        <v>2604</v>
      </c>
      <c r="G96" s="203"/>
      <c r="H96" s="203"/>
      <c r="I96" s="203"/>
      <c r="J96" s="203"/>
    </row>
    <row r="97" spans="1:10" ht="66">
      <c r="A97" s="209"/>
      <c r="B97" s="209">
        <v>85213</v>
      </c>
      <c r="C97" s="210" t="s">
        <v>220</v>
      </c>
      <c r="D97" s="202"/>
      <c r="E97" s="203">
        <f t="shared" si="22"/>
        <v>8300</v>
      </c>
      <c r="F97" s="203">
        <v>8300</v>
      </c>
      <c r="G97" s="203"/>
      <c r="H97" s="203"/>
      <c r="I97" s="203"/>
      <c r="J97" s="203"/>
    </row>
    <row r="98" spans="1:10" ht="33">
      <c r="A98" s="209"/>
      <c r="B98" s="209">
        <v>85214</v>
      </c>
      <c r="C98" s="205" t="s">
        <v>221</v>
      </c>
      <c r="D98" s="202"/>
      <c r="E98" s="203">
        <f t="shared" si="22"/>
        <v>38671</v>
      </c>
      <c r="F98" s="203">
        <v>38671</v>
      </c>
      <c r="G98" s="203"/>
      <c r="H98" s="203"/>
      <c r="I98" s="203"/>
      <c r="J98" s="203"/>
    </row>
    <row r="99" spans="1:10">
      <c r="A99" s="209"/>
      <c r="B99" s="209">
        <v>85216</v>
      </c>
      <c r="C99" s="221" t="s">
        <v>104</v>
      </c>
      <c r="D99" s="202"/>
      <c r="E99" s="203">
        <f t="shared" si="22"/>
        <v>82847</v>
      </c>
      <c r="F99" s="203">
        <v>82847</v>
      </c>
      <c r="G99" s="203"/>
      <c r="H99" s="203"/>
      <c r="I99" s="203"/>
      <c r="J99" s="203"/>
    </row>
    <row r="100" spans="1:10">
      <c r="A100" s="209"/>
      <c r="B100" s="209">
        <v>85219</v>
      </c>
      <c r="C100" s="201" t="s">
        <v>105</v>
      </c>
      <c r="D100" s="202"/>
      <c r="E100" s="203">
        <f t="shared" si="22"/>
        <v>29159</v>
      </c>
      <c r="F100" s="203">
        <v>29159</v>
      </c>
      <c r="G100" s="203"/>
      <c r="H100" s="203"/>
      <c r="I100" s="203"/>
      <c r="J100" s="203"/>
    </row>
    <row r="101" spans="1:10">
      <c r="A101" s="209"/>
      <c r="B101" s="209">
        <v>85228</v>
      </c>
      <c r="C101" s="201" t="s">
        <v>106</v>
      </c>
      <c r="D101" s="202">
        <v>510</v>
      </c>
      <c r="E101" s="203">
        <f t="shared" si="22"/>
        <v>5233</v>
      </c>
      <c r="F101" s="203">
        <v>5233</v>
      </c>
      <c r="G101" s="203"/>
      <c r="H101" s="203"/>
      <c r="I101" s="203"/>
      <c r="J101" s="203"/>
    </row>
    <row r="102" spans="1:10">
      <c r="A102" s="209"/>
      <c r="B102" s="222">
        <v>85230</v>
      </c>
      <c r="C102" s="223" t="s">
        <v>107</v>
      </c>
      <c r="D102" s="202"/>
      <c r="E102" s="203">
        <f t="shared" si="22"/>
        <v>22267</v>
      </c>
      <c r="F102" s="203">
        <v>22267</v>
      </c>
      <c r="G102" s="203"/>
      <c r="H102" s="203"/>
      <c r="I102" s="203"/>
      <c r="J102" s="203"/>
    </row>
    <row r="103" spans="1:10">
      <c r="A103" s="209"/>
      <c r="B103" s="209">
        <v>85231</v>
      </c>
      <c r="C103" s="201" t="s">
        <v>109</v>
      </c>
      <c r="D103" s="202"/>
      <c r="E103" s="203">
        <f t="shared" si="22"/>
        <v>300</v>
      </c>
      <c r="F103" s="203">
        <v>300</v>
      </c>
      <c r="G103" s="203"/>
      <c r="H103" s="203"/>
      <c r="I103" s="203"/>
      <c r="J103" s="203"/>
    </row>
    <row r="104" spans="1:10">
      <c r="A104" s="209"/>
      <c r="B104" s="209">
        <v>85278</v>
      </c>
      <c r="C104" s="201" t="s">
        <v>247</v>
      </c>
      <c r="D104" s="202"/>
      <c r="E104" s="203">
        <f t="shared" si="22"/>
        <v>200</v>
      </c>
      <c r="F104" s="203">
        <v>200</v>
      </c>
      <c r="G104" s="203"/>
      <c r="H104" s="203"/>
      <c r="I104" s="203"/>
      <c r="J104" s="203"/>
    </row>
    <row r="105" spans="1:10">
      <c r="A105" s="209"/>
      <c r="B105" s="209">
        <v>85295</v>
      </c>
      <c r="C105" s="201" t="s">
        <v>25</v>
      </c>
      <c r="D105" s="202">
        <v>10</v>
      </c>
      <c r="E105" s="203">
        <f t="shared" si="22"/>
        <v>1093</v>
      </c>
      <c r="F105" s="203">
        <v>1054</v>
      </c>
      <c r="G105" s="203"/>
      <c r="H105" s="203">
        <v>39</v>
      </c>
      <c r="I105" s="203"/>
      <c r="J105" s="203"/>
    </row>
    <row r="106" spans="1:10">
      <c r="A106" s="200"/>
      <c r="B106" s="200"/>
      <c r="C106" s="205"/>
      <c r="D106" s="202"/>
      <c r="E106" s="203"/>
      <c r="F106" s="203"/>
      <c r="G106" s="203"/>
      <c r="H106" s="203"/>
      <c r="I106" s="203"/>
      <c r="J106" s="203"/>
    </row>
    <row r="107" spans="1:10">
      <c r="A107" s="208">
        <v>853</v>
      </c>
      <c r="B107" s="208"/>
      <c r="C107" s="197" t="s">
        <v>118</v>
      </c>
      <c r="D107" s="198">
        <f>SUM(D108:D109)</f>
        <v>1280</v>
      </c>
      <c r="E107" s="199">
        <f t="shared" ref="E107:J107" si="23">SUM(E108:E109)</f>
        <v>23259</v>
      </c>
      <c r="F107" s="199">
        <f>SUM(F108:F109)</f>
        <v>12870</v>
      </c>
      <c r="G107" s="199">
        <f t="shared" si="23"/>
        <v>2</v>
      </c>
      <c r="H107" s="199">
        <f t="shared" si="23"/>
        <v>10387</v>
      </c>
      <c r="I107" s="199">
        <f t="shared" si="23"/>
        <v>0</v>
      </c>
      <c r="J107" s="199">
        <f t="shared" si="23"/>
        <v>0</v>
      </c>
    </row>
    <row r="108" spans="1:10">
      <c r="A108" s="209"/>
      <c r="B108" s="209">
        <v>85321</v>
      </c>
      <c r="C108" s="201" t="s">
        <v>119</v>
      </c>
      <c r="D108" s="202">
        <v>130</v>
      </c>
      <c r="E108" s="203">
        <f>SUM(F108:J108)</f>
        <v>23259</v>
      </c>
      <c r="F108" s="203">
        <v>12870</v>
      </c>
      <c r="G108" s="203">
        <v>2</v>
      </c>
      <c r="H108" s="203">
        <v>10387</v>
      </c>
      <c r="I108" s="203"/>
      <c r="J108" s="203"/>
    </row>
    <row r="109" spans="1:10">
      <c r="A109" s="209"/>
      <c r="B109" s="209">
        <v>85333</v>
      </c>
      <c r="C109" s="224" t="s">
        <v>144</v>
      </c>
      <c r="D109" s="202">
        <v>1150</v>
      </c>
      <c r="E109" s="203">
        <f>SUM(F109:J109)</f>
        <v>0</v>
      </c>
      <c r="F109" s="203"/>
      <c r="G109" s="203"/>
      <c r="H109" s="203"/>
      <c r="I109" s="203"/>
      <c r="J109" s="203"/>
    </row>
    <row r="110" spans="1:10">
      <c r="A110" s="200"/>
      <c r="B110" s="200"/>
      <c r="C110" s="205"/>
      <c r="D110" s="202"/>
      <c r="E110" s="203"/>
      <c r="F110" s="203"/>
      <c r="G110" s="203"/>
      <c r="H110" s="203"/>
      <c r="I110" s="203"/>
      <c r="J110" s="203"/>
    </row>
    <row r="111" spans="1:10">
      <c r="A111" s="208">
        <v>854</v>
      </c>
      <c r="B111" s="208"/>
      <c r="C111" s="197" t="s">
        <v>92</v>
      </c>
      <c r="D111" s="198">
        <f t="shared" ref="D111:J111" si="24">D112</f>
        <v>0</v>
      </c>
      <c r="E111" s="199">
        <f t="shared" si="24"/>
        <v>2057</v>
      </c>
      <c r="F111" s="199">
        <f>F112</f>
        <v>2057</v>
      </c>
      <c r="G111" s="199">
        <f t="shared" si="24"/>
        <v>0</v>
      </c>
      <c r="H111" s="199">
        <f t="shared" si="24"/>
        <v>0</v>
      </c>
      <c r="I111" s="199">
        <f t="shared" si="24"/>
        <v>0</v>
      </c>
      <c r="J111" s="199">
        <f t="shared" si="24"/>
        <v>0</v>
      </c>
    </row>
    <row r="112" spans="1:10" ht="33">
      <c r="A112" s="209"/>
      <c r="B112" s="209">
        <v>85412</v>
      </c>
      <c r="C112" s="210" t="s">
        <v>93</v>
      </c>
      <c r="D112" s="202"/>
      <c r="E112" s="203">
        <f>SUM(F112:J112)</f>
        <v>2057</v>
      </c>
      <c r="F112" s="203">
        <v>2057</v>
      </c>
      <c r="G112" s="203"/>
      <c r="H112" s="203"/>
      <c r="I112" s="203"/>
      <c r="J112" s="203"/>
    </row>
    <row r="113" spans="1:10">
      <c r="A113" s="209"/>
      <c r="B113" s="209"/>
      <c r="C113" s="210"/>
      <c r="D113" s="202"/>
      <c r="E113" s="203"/>
      <c r="F113" s="203"/>
      <c r="G113" s="203"/>
      <c r="H113" s="203"/>
      <c r="I113" s="203"/>
      <c r="J113" s="203"/>
    </row>
    <row r="114" spans="1:10">
      <c r="A114" s="208">
        <v>855</v>
      </c>
      <c r="B114" s="208"/>
      <c r="C114" s="197" t="s">
        <v>110</v>
      </c>
      <c r="D114" s="198">
        <f t="shared" ref="D114:J114" si="25">SUM(D115:D121)</f>
        <v>28001</v>
      </c>
      <c r="E114" s="199">
        <f t="shared" si="25"/>
        <v>641517</v>
      </c>
      <c r="F114" s="199">
        <f t="shared" si="25"/>
        <v>634299</v>
      </c>
      <c r="G114" s="199">
        <f t="shared" si="25"/>
        <v>0</v>
      </c>
      <c r="H114" s="199">
        <f t="shared" si="25"/>
        <v>4243</v>
      </c>
      <c r="I114" s="199">
        <f t="shared" si="25"/>
        <v>0</v>
      </c>
      <c r="J114" s="199">
        <f t="shared" si="25"/>
        <v>2975</v>
      </c>
    </row>
    <row r="115" spans="1:10" ht="49.5">
      <c r="A115" s="209"/>
      <c r="B115" s="222">
        <v>85502</v>
      </c>
      <c r="C115" s="225" t="s">
        <v>166</v>
      </c>
      <c r="D115" s="202">
        <v>28000</v>
      </c>
      <c r="E115" s="203">
        <f t="shared" ref="E115:E121" si="26">SUM(F115:J115)</f>
        <v>614328</v>
      </c>
      <c r="F115" s="203">
        <v>614328</v>
      </c>
      <c r="G115" s="203"/>
      <c r="H115" s="203"/>
      <c r="I115" s="203"/>
      <c r="J115" s="203"/>
    </row>
    <row r="116" spans="1:10">
      <c r="A116" s="209"/>
      <c r="B116" s="222">
        <v>85503</v>
      </c>
      <c r="C116" s="223" t="s">
        <v>228</v>
      </c>
      <c r="D116" s="202"/>
      <c r="E116" s="203">
        <f t="shared" si="26"/>
        <v>60</v>
      </c>
      <c r="F116" s="203">
        <v>60</v>
      </c>
      <c r="G116" s="203"/>
      <c r="H116" s="203"/>
      <c r="I116" s="203"/>
      <c r="J116" s="203"/>
    </row>
    <row r="117" spans="1:10">
      <c r="A117" s="209"/>
      <c r="B117" s="222">
        <v>85508</v>
      </c>
      <c r="C117" s="226" t="s">
        <v>114</v>
      </c>
      <c r="D117" s="202"/>
      <c r="E117" s="203">
        <f t="shared" si="26"/>
        <v>100</v>
      </c>
      <c r="F117" s="203">
        <v>100</v>
      </c>
      <c r="G117" s="203"/>
      <c r="H117" s="203"/>
      <c r="I117" s="203"/>
      <c r="J117" s="203"/>
    </row>
    <row r="118" spans="1:10">
      <c r="A118" s="209"/>
      <c r="B118" s="222">
        <v>85509</v>
      </c>
      <c r="C118" s="226" t="s">
        <v>115</v>
      </c>
      <c r="D118" s="202"/>
      <c r="E118" s="203">
        <f t="shared" si="26"/>
        <v>5281</v>
      </c>
      <c r="F118" s="203">
        <v>5281</v>
      </c>
      <c r="G118" s="203"/>
      <c r="H118" s="203"/>
      <c r="I118" s="203"/>
      <c r="J118" s="203"/>
    </row>
    <row r="119" spans="1:10" ht="49.5">
      <c r="A119" s="209"/>
      <c r="B119" s="222">
        <v>85513</v>
      </c>
      <c r="C119" s="226" t="s">
        <v>226</v>
      </c>
      <c r="D119" s="202"/>
      <c r="E119" s="203">
        <f t="shared" si="26"/>
        <v>14530</v>
      </c>
      <c r="F119" s="203">
        <v>14530</v>
      </c>
      <c r="G119" s="203"/>
      <c r="H119" s="203"/>
      <c r="I119" s="203"/>
      <c r="J119" s="203"/>
    </row>
    <row r="120" spans="1:10" ht="49.5">
      <c r="A120" s="209"/>
      <c r="B120" s="222">
        <v>85515</v>
      </c>
      <c r="C120" s="226" t="s">
        <v>136</v>
      </c>
      <c r="D120" s="202">
        <v>1</v>
      </c>
      <c r="E120" s="203">
        <f t="shared" si="26"/>
        <v>4171</v>
      </c>
      <c r="F120" s="203"/>
      <c r="G120" s="203"/>
      <c r="H120" s="203">
        <v>4171</v>
      </c>
      <c r="I120" s="203"/>
      <c r="J120" s="203"/>
    </row>
    <row r="121" spans="1:10">
      <c r="A121" s="209"/>
      <c r="B121" s="222">
        <v>85516</v>
      </c>
      <c r="C121" s="226" t="s">
        <v>229</v>
      </c>
      <c r="D121" s="202"/>
      <c r="E121" s="203">
        <f t="shared" si="26"/>
        <v>3047</v>
      </c>
      <c r="F121" s="203"/>
      <c r="G121" s="203"/>
      <c r="H121" s="203">
        <v>72</v>
      </c>
      <c r="I121" s="203"/>
      <c r="J121" s="203">
        <v>2975</v>
      </c>
    </row>
    <row r="122" spans="1:10">
      <c r="A122" s="200"/>
      <c r="B122" s="200"/>
      <c r="C122" s="205"/>
      <c r="D122" s="202"/>
      <c r="E122" s="203"/>
      <c r="F122" s="203"/>
      <c r="G122" s="203"/>
      <c r="H122" s="203"/>
      <c r="I122" s="203"/>
      <c r="J122" s="203"/>
    </row>
    <row r="123" spans="1:10">
      <c r="A123" s="196">
        <v>900</v>
      </c>
      <c r="B123" s="196"/>
      <c r="C123" s="197" t="s">
        <v>37</v>
      </c>
      <c r="D123" s="198">
        <f t="shared" ref="D123:J123" si="27">SUM(D124:D127)</f>
        <v>210</v>
      </c>
      <c r="E123" s="199">
        <f t="shared" si="27"/>
        <v>13360</v>
      </c>
      <c r="F123" s="199">
        <f t="shared" si="27"/>
        <v>232</v>
      </c>
      <c r="G123" s="199">
        <f t="shared" si="27"/>
        <v>16</v>
      </c>
      <c r="H123" s="199">
        <f t="shared" si="27"/>
        <v>12962</v>
      </c>
      <c r="I123" s="199">
        <f t="shared" si="27"/>
        <v>150</v>
      </c>
      <c r="J123" s="199">
        <f t="shared" si="27"/>
        <v>0</v>
      </c>
    </row>
    <row r="124" spans="1:10">
      <c r="A124" s="209"/>
      <c r="B124" s="209">
        <v>90005</v>
      </c>
      <c r="C124" s="201" t="s">
        <v>248</v>
      </c>
      <c r="D124" s="202"/>
      <c r="E124" s="203">
        <f>SUM(F124:J124)</f>
        <v>226</v>
      </c>
      <c r="F124" s="202">
        <v>226</v>
      </c>
      <c r="G124" s="203"/>
      <c r="H124" s="203"/>
      <c r="I124" s="203"/>
      <c r="J124" s="203"/>
    </row>
    <row r="125" spans="1:10">
      <c r="A125" s="209"/>
      <c r="B125" s="209">
        <v>90014</v>
      </c>
      <c r="C125" s="201" t="s">
        <v>126</v>
      </c>
      <c r="D125" s="202">
        <v>200</v>
      </c>
      <c r="E125" s="203">
        <f>SUM(F125:J125)</f>
        <v>13123</v>
      </c>
      <c r="F125" s="202"/>
      <c r="G125" s="203">
        <v>16</v>
      </c>
      <c r="H125" s="203">
        <v>12957</v>
      </c>
      <c r="I125" s="203">
        <v>150</v>
      </c>
      <c r="J125" s="203"/>
    </row>
    <row r="126" spans="1:10">
      <c r="A126" s="209"/>
      <c r="B126" s="209">
        <v>90026</v>
      </c>
      <c r="C126" s="201" t="s">
        <v>207</v>
      </c>
      <c r="D126" s="202">
        <v>10</v>
      </c>
      <c r="E126" s="203">
        <f>SUM(F126:J126)</f>
        <v>6</v>
      </c>
      <c r="F126" s="202">
        <v>6</v>
      </c>
      <c r="G126" s="203"/>
      <c r="H126" s="203"/>
      <c r="I126" s="203"/>
      <c r="J126" s="203"/>
    </row>
    <row r="127" spans="1:10">
      <c r="A127" s="209"/>
      <c r="B127" s="209">
        <v>90095</v>
      </c>
      <c r="C127" s="201" t="s">
        <v>25</v>
      </c>
      <c r="D127" s="202"/>
      <c r="E127" s="203">
        <f>SUM(F127:J127)</f>
        <v>5</v>
      </c>
      <c r="F127" s="203"/>
      <c r="G127" s="203"/>
      <c r="H127" s="203">
        <v>5</v>
      </c>
      <c r="I127" s="203"/>
      <c r="J127" s="203"/>
    </row>
    <row r="128" spans="1:10">
      <c r="A128" s="200"/>
      <c r="B128" s="200"/>
      <c r="C128" s="205"/>
      <c r="D128" s="202"/>
      <c r="E128" s="203"/>
      <c r="F128" s="203"/>
      <c r="G128" s="203"/>
      <c r="H128" s="203"/>
      <c r="I128" s="203"/>
      <c r="J128" s="203"/>
    </row>
    <row r="129" spans="1:10">
      <c r="A129" s="208">
        <v>921</v>
      </c>
      <c r="B129" s="208"/>
      <c r="C129" s="197" t="s">
        <v>128</v>
      </c>
      <c r="D129" s="198">
        <f t="shared" ref="D129:J129" si="28">SUM(D130:D131)</f>
        <v>0</v>
      </c>
      <c r="E129" s="199">
        <f t="shared" si="28"/>
        <v>7775</v>
      </c>
      <c r="F129" s="199">
        <f t="shared" si="28"/>
        <v>685</v>
      </c>
      <c r="G129" s="199">
        <f t="shared" si="28"/>
        <v>15</v>
      </c>
      <c r="H129" s="199">
        <f t="shared" si="28"/>
        <v>6679</v>
      </c>
      <c r="I129" s="199">
        <f t="shared" si="28"/>
        <v>60</v>
      </c>
      <c r="J129" s="199">
        <f t="shared" si="28"/>
        <v>336</v>
      </c>
    </row>
    <row r="130" spans="1:10">
      <c r="A130" s="209"/>
      <c r="B130" s="209">
        <v>92120</v>
      </c>
      <c r="C130" s="201" t="s">
        <v>129</v>
      </c>
      <c r="D130" s="202"/>
      <c r="E130" s="203">
        <f>SUM(F130:J130)</f>
        <v>1044</v>
      </c>
      <c r="F130" s="203">
        <v>685</v>
      </c>
      <c r="G130" s="203"/>
      <c r="H130" s="203">
        <v>314</v>
      </c>
      <c r="I130" s="203"/>
      <c r="J130" s="203">
        <v>45</v>
      </c>
    </row>
    <row r="131" spans="1:10">
      <c r="A131" s="209"/>
      <c r="B131" s="209">
        <v>92121</v>
      </c>
      <c r="C131" s="201" t="s">
        <v>130</v>
      </c>
      <c r="D131" s="202"/>
      <c r="E131" s="203">
        <f>SUM(F131:J131)</f>
        <v>6731</v>
      </c>
      <c r="F131" s="203"/>
      <c r="G131" s="203">
        <v>15</v>
      </c>
      <c r="H131" s="203">
        <v>6365</v>
      </c>
      <c r="I131" s="203">
        <v>60</v>
      </c>
      <c r="J131" s="203">
        <v>291</v>
      </c>
    </row>
    <row r="132" spans="1:10">
      <c r="A132" s="200"/>
      <c r="B132" s="200"/>
      <c r="C132" s="205"/>
      <c r="D132" s="202"/>
      <c r="E132" s="203"/>
      <c r="F132" s="203"/>
      <c r="G132" s="203"/>
      <c r="H132" s="203"/>
      <c r="I132" s="203"/>
      <c r="J132" s="203"/>
    </row>
    <row r="133" spans="1:10" ht="33">
      <c r="A133" s="208">
        <v>925</v>
      </c>
      <c r="B133" s="208"/>
      <c r="C133" s="227" t="s">
        <v>39</v>
      </c>
      <c r="D133" s="198">
        <f>D135</f>
        <v>0</v>
      </c>
      <c r="E133" s="199">
        <f t="shared" ref="E133:J133" si="29">SUM(E134:E135)</f>
        <v>1210</v>
      </c>
      <c r="F133" s="199">
        <f>SUM(F134:F135)</f>
        <v>1200</v>
      </c>
      <c r="G133" s="199">
        <f t="shared" si="29"/>
        <v>10</v>
      </c>
      <c r="H133" s="199">
        <f t="shared" si="29"/>
        <v>0</v>
      </c>
      <c r="I133" s="199">
        <f t="shared" si="29"/>
        <v>0</v>
      </c>
      <c r="J133" s="199">
        <f t="shared" si="29"/>
        <v>0</v>
      </c>
    </row>
    <row r="134" spans="1:10">
      <c r="A134" s="208"/>
      <c r="B134" s="209">
        <v>92502</v>
      </c>
      <c r="C134" s="201" t="s">
        <v>40</v>
      </c>
      <c r="D134" s="228"/>
      <c r="E134" s="203">
        <f>SUM(F134:J134)</f>
        <v>1200</v>
      </c>
      <c r="F134" s="203">
        <v>1200</v>
      </c>
      <c r="G134" s="201"/>
      <c r="H134" s="201"/>
      <c r="I134" s="201"/>
      <c r="J134" s="203"/>
    </row>
    <row r="135" spans="1:10">
      <c r="A135" s="229"/>
      <c r="B135" s="230">
        <v>92595</v>
      </c>
      <c r="C135" s="231" t="s">
        <v>25</v>
      </c>
      <c r="D135" s="232"/>
      <c r="E135" s="233">
        <f>SUM(F135:J135)</f>
        <v>10</v>
      </c>
      <c r="F135" s="231"/>
      <c r="G135" s="231">
        <v>10</v>
      </c>
      <c r="H135" s="231"/>
      <c r="I135" s="231"/>
      <c r="J135" s="233"/>
    </row>
    <row r="136" spans="1:10">
      <c r="A136" s="234"/>
      <c r="B136" s="234"/>
      <c r="C136" s="234"/>
      <c r="D136" s="235"/>
      <c r="E136" s="234"/>
      <c r="F136" s="234"/>
      <c r="G136" s="234"/>
      <c r="H136" s="234"/>
      <c r="I136" s="234"/>
      <c r="J136" s="234"/>
    </row>
  </sheetData>
  <autoFilter ref="A1:A136" xr:uid="{00000000-0009-0000-0000-000003000000}"/>
  <mergeCells count="10">
    <mergeCell ref="D14:I14"/>
    <mergeCell ref="A5:J5"/>
    <mergeCell ref="A6:J6"/>
    <mergeCell ref="A7:J7"/>
    <mergeCell ref="F9:J9"/>
    <mergeCell ref="F10:F13"/>
    <mergeCell ref="G10:G13"/>
    <mergeCell ref="H10:H13"/>
    <mergeCell ref="I10:I13"/>
    <mergeCell ref="J10:J13"/>
  </mergeCells>
  <pageMargins left="0.43307086614173229" right="0.27559055118110237" top="0.55118110236220474" bottom="0.55118110236220474" header="0.31496062992125984" footer="0.31496062992125984"/>
  <pageSetup paperSize="9" scale="9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30"/>
  <sheetViews>
    <sheetView view="pageBreakPreview" zoomScale="93" zoomScaleNormal="85" zoomScaleSheetLayoutView="93" workbookViewId="0">
      <pane xSplit="1" ySplit="8" topLeftCell="B9" activePane="bottomRight" state="frozen"/>
      <selection pane="topRight" activeCell="B1" sqref="B1"/>
      <selection pane="bottomLeft" activeCell="A15" sqref="A15"/>
      <selection pane="bottomRight" activeCell="A5" sqref="A5:J5"/>
    </sheetView>
  </sheetViews>
  <sheetFormatPr defaultColWidth="14.42578125" defaultRowHeight="16.5"/>
  <cols>
    <col min="1" max="1" width="5" style="242" customWidth="1"/>
    <col min="2" max="2" width="8.140625" style="242" customWidth="1"/>
    <col min="3" max="3" width="42.85546875" style="242" customWidth="1"/>
    <col min="4" max="4" width="9.42578125" style="242" customWidth="1"/>
    <col min="5" max="5" width="11.28515625" style="242" customWidth="1"/>
    <col min="6" max="6" width="11.140625" style="242" customWidth="1"/>
    <col min="7" max="7" width="10.85546875" style="242" customWidth="1"/>
    <col min="8" max="8" width="9.42578125" style="242" customWidth="1"/>
    <col min="9" max="9" width="10.5703125" style="242" customWidth="1"/>
    <col min="10" max="10" width="20.140625" style="242" customWidth="1"/>
    <col min="11" max="11" width="9.140625" style="242" customWidth="1"/>
    <col min="12" max="16384" width="14.42578125" style="242"/>
  </cols>
  <sheetData>
    <row r="1" spans="1:10" s="135" customFormat="1">
      <c r="A1" s="134"/>
      <c r="B1" s="236"/>
      <c r="D1" s="237"/>
      <c r="J1" s="136" t="s">
        <v>222</v>
      </c>
    </row>
    <row r="2" spans="1:10" s="135" customFormat="1">
      <c r="A2" s="134"/>
      <c r="B2" s="236"/>
      <c r="D2" s="237"/>
      <c r="J2" s="136" t="s">
        <v>272</v>
      </c>
    </row>
    <row r="3" spans="1:10" s="135" customFormat="1">
      <c r="A3" s="134"/>
      <c r="B3" s="236"/>
      <c r="D3" s="237"/>
      <c r="G3" s="137"/>
      <c r="H3" s="137"/>
      <c r="I3" s="137"/>
      <c r="J3" s="136" t="s">
        <v>266</v>
      </c>
    </row>
    <row r="4" spans="1:10" s="135" customFormat="1">
      <c r="A4" s="134"/>
      <c r="B4" s="236"/>
      <c r="D4" s="237"/>
      <c r="J4" s="436" t="s">
        <v>273</v>
      </c>
    </row>
    <row r="5" spans="1:10" s="135" customFormat="1" ht="19.5">
      <c r="A5" s="395" t="s">
        <v>259</v>
      </c>
      <c r="B5" s="395"/>
      <c r="C5" s="395"/>
      <c r="D5" s="395"/>
      <c r="E5" s="395"/>
      <c r="F5" s="395"/>
      <c r="G5" s="395"/>
      <c r="H5" s="395"/>
      <c r="I5" s="395"/>
      <c r="J5" s="395"/>
    </row>
    <row r="6" spans="1:10" s="135" customFormat="1" ht="19.5">
      <c r="A6" s="409" t="s">
        <v>223</v>
      </c>
      <c r="B6" s="409"/>
      <c r="C6" s="409"/>
      <c r="D6" s="409"/>
      <c r="E6" s="409"/>
      <c r="F6" s="409"/>
      <c r="G6" s="409"/>
      <c r="H6" s="409"/>
      <c r="I6" s="409"/>
      <c r="J6" s="409"/>
    </row>
    <row r="7" spans="1:10" s="135" customFormat="1" ht="19.5">
      <c r="A7" s="410" t="s">
        <v>268</v>
      </c>
      <c r="B7" s="410"/>
      <c r="C7" s="410"/>
      <c r="D7" s="410"/>
      <c r="E7" s="410"/>
      <c r="F7" s="410"/>
      <c r="G7" s="410"/>
      <c r="H7" s="410"/>
      <c r="I7" s="410"/>
      <c r="J7" s="410"/>
    </row>
    <row r="8" spans="1:10" ht="12.75" customHeight="1">
      <c r="A8" s="238"/>
      <c r="B8" s="239"/>
      <c r="C8" s="240"/>
      <c r="D8" s="240"/>
      <c r="E8" s="240"/>
      <c r="F8" s="240"/>
      <c r="G8" s="240"/>
      <c r="H8" s="240"/>
      <c r="I8" s="240"/>
      <c r="J8" s="241"/>
    </row>
    <row r="9" spans="1:10">
      <c r="A9" s="411" t="s">
        <v>0</v>
      </c>
      <c r="B9" s="411" t="s">
        <v>1</v>
      </c>
      <c r="C9" s="411" t="s">
        <v>2</v>
      </c>
      <c r="D9" s="411" t="s">
        <v>3</v>
      </c>
      <c r="E9" s="411" t="s">
        <v>4</v>
      </c>
      <c r="F9" s="414" t="s">
        <v>5</v>
      </c>
      <c r="G9" s="415"/>
      <c r="H9" s="415"/>
      <c r="I9" s="415"/>
      <c r="J9" s="416"/>
    </row>
    <row r="10" spans="1:10">
      <c r="A10" s="412"/>
      <c r="B10" s="412"/>
      <c r="C10" s="412"/>
      <c r="D10" s="412"/>
      <c r="E10" s="412"/>
      <c r="F10" s="417" t="s">
        <v>6</v>
      </c>
      <c r="G10" s="417" t="s">
        <v>7</v>
      </c>
      <c r="H10" s="417" t="s">
        <v>8</v>
      </c>
      <c r="I10" s="417" t="s">
        <v>9</v>
      </c>
      <c r="J10" s="418" t="s">
        <v>10</v>
      </c>
    </row>
    <row r="11" spans="1:10">
      <c r="A11" s="412"/>
      <c r="B11" s="412"/>
      <c r="C11" s="412"/>
      <c r="D11" s="413"/>
      <c r="E11" s="413"/>
      <c r="F11" s="412"/>
      <c r="G11" s="412"/>
      <c r="H11" s="412"/>
      <c r="I11" s="412"/>
      <c r="J11" s="412"/>
    </row>
    <row r="12" spans="1:10">
      <c r="A12" s="413"/>
      <c r="B12" s="413"/>
      <c r="C12" s="413"/>
      <c r="D12" s="414" t="s">
        <v>15</v>
      </c>
      <c r="E12" s="415"/>
      <c r="F12" s="415"/>
      <c r="G12" s="415"/>
      <c r="H12" s="415"/>
      <c r="I12" s="415"/>
      <c r="J12" s="416"/>
    </row>
    <row r="13" spans="1:10" s="291" customFormat="1" ht="11.25">
      <c r="A13" s="290">
        <v>1</v>
      </c>
      <c r="B13" s="290">
        <v>2</v>
      </c>
      <c r="C13" s="290">
        <v>3</v>
      </c>
      <c r="D13" s="290">
        <v>4</v>
      </c>
      <c r="E13" s="290">
        <v>5</v>
      </c>
      <c r="F13" s="290">
        <v>6</v>
      </c>
      <c r="G13" s="290">
        <v>7</v>
      </c>
      <c r="H13" s="290">
        <v>8</v>
      </c>
      <c r="I13" s="290">
        <v>9</v>
      </c>
      <c r="J13" s="290">
        <v>10</v>
      </c>
    </row>
    <row r="14" spans="1:10" ht="17.25" thickBot="1">
      <c r="A14" s="243"/>
      <c r="B14" s="244"/>
      <c r="C14" s="245" t="s">
        <v>16</v>
      </c>
      <c r="D14" s="246">
        <f>SUM(D16+D44+D48+D54+D58+D62+D69+D73+D77+D81+D85+D101+D106+D115+D146+D150+D154+D158+D162+D167+D200+D221)</f>
        <v>134202</v>
      </c>
      <c r="E14" s="246">
        <f>SUM(E16+E44+E48+E54+E58+E62+E69+E73+E77+E81+E85+E101+E106+E115+E146+E150+E154+E158+E162+E167+E200+E221+E228+E94)</f>
        <v>1940563</v>
      </c>
      <c r="F14" s="246">
        <f>SUM(F16+F44+F48+F54+F58+F62+F69+F73+F77+F81+F85+F101+F106+F115+F146+F150+F154+F158+F162+F167+F200+F221+F228+F94)</f>
        <v>1387093</v>
      </c>
      <c r="G14" s="246">
        <f t="shared" ref="G14:J14" si="0">SUM(G16+G44+G48+G54+G58+G62+G69+G73+G77+G81+G85+G101+G106+G115+G146+G150+G154+G158+G162+G167+G200+G221+G228+G94)</f>
        <v>1622</v>
      </c>
      <c r="H14" s="246">
        <f>SUM(H16+H44+H48+H54+H58+H62+H69+H73+H77+H81+H85+H101+H106+H115+H146+H150+H154+H158+H162+H167+H200+H221+H228+H94)</f>
        <v>513037</v>
      </c>
      <c r="I14" s="246">
        <f t="shared" si="0"/>
        <v>20584</v>
      </c>
      <c r="J14" s="246">
        <f t="shared" si="0"/>
        <v>18227</v>
      </c>
    </row>
    <row r="15" spans="1:10">
      <c r="A15" s="247"/>
      <c r="B15" s="248"/>
      <c r="C15" s="249"/>
      <c r="D15" s="250"/>
      <c r="E15" s="250"/>
      <c r="F15" s="250"/>
      <c r="G15" s="250"/>
      <c r="H15" s="250"/>
      <c r="I15" s="250"/>
      <c r="J15" s="251"/>
    </row>
    <row r="16" spans="1:10" ht="33">
      <c r="A16" s="252"/>
      <c r="B16" s="253"/>
      <c r="C16" s="254" t="s">
        <v>17</v>
      </c>
      <c r="D16" s="255">
        <f>D17+D26+D31+D35+D41+D23</f>
        <v>112</v>
      </c>
      <c r="E16" s="255">
        <f>E17+E26+E31+E35+E41+E23</f>
        <v>77710</v>
      </c>
      <c r="F16" s="255">
        <f>F17+F26+F31+F35+F41+F23</f>
        <v>63746</v>
      </c>
      <c r="G16" s="255">
        <f t="shared" ref="G16:I16" si="1">G17+G26+G31+G35+G41+G23</f>
        <v>0</v>
      </c>
      <c r="H16" s="255">
        <f t="shared" si="1"/>
        <v>4782</v>
      </c>
      <c r="I16" s="255">
        <f t="shared" si="1"/>
        <v>0</v>
      </c>
      <c r="J16" s="255">
        <f>J17+J26+J31+J35+J41+J23</f>
        <v>9182</v>
      </c>
    </row>
    <row r="17" spans="1:10">
      <c r="A17" s="256" t="s">
        <v>18</v>
      </c>
      <c r="B17" s="256"/>
      <c r="C17" s="257" t="s">
        <v>19</v>
      </c>
      <c r="D17" s="258"/>
      <c r="E17" s="258">
        <f t="shared" ref="E17:J17" si="2">E18+E19+E20+E21</f>
        <v>11237</v>
      </c>
      <c r="F17" s="258">
        <f t="shared" si="2"/>
        <v>2297</v>
      </c>
      <c r="G17" s="258">
        <f t="shared" si="2"/>
        <v>0</v>
      </c>
      <c r="H17" s="258">
        <f t="shared" si="2"/>
        <v>40</v>
      </c>
      <c r="I17" s="258">
        <f t="shared" si="2"/>
        <v>0</v>
      </c>
      <c r="J17" s="258">
        <f t="shared" si="2"/>
        <v>8900</v>
      </c>
    </row>
    <row r="18" spans="1:10">
      <c r="A18" s="259"/>
      <c r="B18" s="259" t="s">
        <v>20</v>
      </c>
      <c r="C18" s="123" t="s">
        <v>21</v>
      </c>
      <c r="D18" s="122"/>
      <c r="E18" s="122">
        <f>F18+G18+H18+I18+J18</f>
        <v>370</v>
      </c>
      <c r="F18" s="258">
        <v>370</v>
      </c>
      <c r="G18" s="122"/>
      <c r="H18" s="258"/>
      <c r="I18" s="122"/>
      <c r="J18" s="122"/>
    </row>
    <row r="19" spans="1:10">
      <c r="A19" s="259"/>
      <c r="B19" s="259" t="s">
        <v>22</v>
      </c>
      <c r="C19" s="123" t="s">
        <v>23</v>
      </c>
      <c r="D19" s="122"/>
      <c r="E19" s="122">
        <f t="shared" ref="E19:E20" si="3">F19+G19+H19+I19+J19</f>
        <v>4900</v>
      </c>
      <c r="F19" s="258"/>
      <c r="G19" s="122"/>
      <c r="H19" s="258"/>
      <c r="I19" s="122"/>
      <c r="J19" s="122">
        <v>4900</v>
      </c>
    </row>
    <row r="20" spans="1:10" ht="33">
      <c r="A20" s="259"/>
      <c r="B20" s="260" t="s">
        <v>262</v>
      </c>
      <c r="C20" s="257" t="s">
        <v>263</v>
      </c>
      <c r="D20" s="122"/>
      <c r="E20" s="122">
        <f t="shared" si="3"/>
        <v>4000</v>
      </c>
      <c r="F20" s="258"/>
      <c r="G20" s="122"/>
      <c r="H20" s="258"/>
      <c r="I20" s="122"/>
      <c r="J20" s="122">
        <v>4000</v>
      </c>
    </row>
    <row r="21" spans="1:10">
      <c r="A21" s="256"/>
      <c r="B21" s="256" t="s">
        <v>24</v>
      </c>
      <c r="C21" s="257" t="s">
        <v>25</v>
      </c>
      <c r="D21" s="258"/>
      <c r="E21" s="258">
        <f>F21+G21+H21+I21+J21</f>
        <v>1967</v>
      </c>
      <c r="F21" s="258">
        <f>1858+69</f>
        <v>1927</v>
      </c>
      <c r="G21" s="258"/>
      <c r="H21" s="258">
        <v>40</v>
      </c>
      <c r="I21" s="258"/>
      <c r="J21" s="258"/>
    </row>
    <row r="22" spans="1:10">
      <c r="A22" s="259"/>
      <c r="B22" s="259"/>
      <c r="C22" s="123"/>
      <c r="D22" s="122"/>
      <c r="E22" s="122"/>
      <c r="F22" s="258"/>
      <c r="G22" s="122"/>
      <c r="H22" s="258"/>
      <c r="I22" s="122"/>
      <c r="J22" s="122"/>
    </row>
    <row r="23" spans="1:10">
      <c r="A23" s="261" t="s">
        <v>26</v>
      </c>
      <c r="B23" s="259"/>
      <c r="C23" s="123" t="s">
        <v>27</v>
      </c>
      <c r="D23" s="262">
        <f>D24</f>
        <v>0</v>
      </c>
      <c r="E23" s="262">
        <f>E24</f>
        <v>282</v>
      </c>
      <c r="F23" s="262">
        <f t="shared" ref="F23:J23" si="4">F24</f>
        <v>0</v>
      </c>
      <c r="G23" s="262">
        <f t="shared" si="4"/>
        <v>0</v>
      </c>
      <c r="H23" s="262">
        <f t="shared" si="4"/>
        <v>0</v>
      </c>
      <c r="I23" s="262">
        <f t="shared" si="4"/>
        <v>0</v>
      </c>
      <c r="J23" s="262">
        <f t="shared" si="4"/>
        <v>282</v>
      </c>
    </row>
    <row r="24" spans="1:10" ht="82.5">
      <c r="A24" s="259"/>
      <c r="B24" s="261" t="s">
        <v>28</v>
      </c>
      <c r="C24" s="123" t="s">
        <v>246</v>
      </c>
      <c r="D24" s="122"/>
      <c r="E24" s="122">
        <f>F24+G24+H24+I24+J24+L24</f>
        <v>282</v>
      </c>
      <c r="F24" s="258"/>
      <c r="G24" s="122"/>
      <c r="H24" s="258"/>
      <c r="I24" s="122"/>
      <c r="J24" s="122">
        <v>282</v>
      </c>
    </row>
    <row r="25" spans="1:10">
      <c r="A25" s="259"/>
      <c r="B25" s="259"/>
      <c r="C25" s="123"/>
      <c r="D25" s="122"/>
      <c r="E25" s="122"/>
      <c r="F25" s="258"/>
      <c r="G25" s="122"/>
      <c r="H25" s="258"/>
      <c r="I25" s="122"/>
      <c r="J25" s="122"/>
    </row>
    <row r="26" spans="1:10">
      <c r="A26" s="259">
        <v>600</v>
      </c>
      <c r="B26" s="259"/>
      <c r="C26" s="123" t="s">
        <v>30</v>
      </c>
      <c r="D26" s="262">
        <f>D27+D28+D29</f>
        <v>74</v>
      </c>
      <c r="E26" s="262">
        <f>E27+E28+E29</f>
        <v>64754</v>
      </c>
      <c r="F26" s="262">
        <f t="shared" ref="F26:J26" si="5">F27+F28+F29</f>
        <v>60017</v>
      </c>
      <c r="G26" s="262">
        <f t="shared" si="5"/>
        <v>0</v>
      </c>
      <c r="H26" s="262">
        <f t="shared" si="5"/>
        <v>4737</v>
      </c>
      <c r="I26" s="262">
        <f t="shared" si="5"/>
        <v>0</v>
      </c>
      <c r="J26" s="262">
        <f t="shared" si="5"/>
        <v>0</v>
      </c>
    </row>
    <row r="27" spans="1:10">
      <c r="A27" s="259"/>
      <c r="B27" s="259">
        <v>60003</v>
      </c>
      <c r="C27" s="125" t="s">
        <v>31</v>
      </c>
      <c r="D27" s="122"/>
      <c r="E27" s="122">
        <f>F27+G27+H27+I27+J27</f>
        <v>59850</v>
      </c>
      <c r="F27" s="258">
        <v>59850</v>
      </c>
      <c r="G27" s="122"/>
      <c r="H27" s="258"/>
      <c r="I27" s="122"/>
      <c r="J27" s="122"/>
    </row>
    <row r="28" spans="1:10">
      <c r="A28" s="259"/>
      <c r="B28" s="259">
        <v>60031</v>
      </c>
      <c r="C28" s="123" t="s">
        <v>32</v>
      </c>
      <c r="D28" s="122"/>
      <c r="E28" s="122">
        <f t="shared" ref="E28:E42" si="6">F28+G28+H28+I28+J28</f>
        <v>4737</v>
      </c>
      <c r="F28" s="258"/>
      <c r="G28" s="122"/>
      <c r="H28" s="258">
        <f>4350+387</f>
        <v>4737</v>
      </c>
      <c r="I28" s="122"/>
      <c r="J28" s="122"/>
    </row>
    <row r="29" spans="1:10">
      <c r="A29" s="259"/>
      <c r="B29" s="259">
        <v>60095</v>
      </c>
      <c r="C29" s="123" t="s">
        <v>25</v>
      </c>
      <c r="D29" s="122">
        <v>74</v>
      </c>
      <c r="E29" s="122">
        <f t="shared" si="6"/>
        <v>167</v>
      </c>
      <c r="F29" s="258">
        <f>150+17</f>
        <v>167</v>
      </c>
      <c r="G29" s="122"/>
      <c r="H29" s="258"/>
      <c r="I29" s="122"/>
      <c r="J29" s="122"/>
    </row>
    <row r="30" spans="1:10">
      <c r="A30" s="259"/>
      <c r="B30" s="259"/>
      <c r="C30" s="123"/>
      <c r="D30" s="122"/>
      <c r="E30" s="122"/>
      <c r="F30" s="258"/>
      <c r="G30" s="122"/>
      <c r="H30" s="258"/>
      <c r="I30" s="122"/>
      <c r="J30" s="122"/>
    </row>
    <row r="31" spans="1:10">
      <c r="A31" s="259">
        <v>710</v>
      </c>
      <c r="B31" s="259"/>
      <c r="C31" s="123" t="s">
        <v>33</v>
      </c>
      <c r="D31" s="122">
        <f>D32</f>
        <v>28</v>
      </c>
      <c r="E31" s="122">
        <f>E32</f>
        <v>0</v>
      </c>
      <c r="F31" s="122">
        <f t="shared" ref="F31:J31" si="7">F32</f>
        <v>0</v>
      </c>
      <c r="G31" s="122">
        <f t="shared" si="7"/>
        <v>0</v>
      </c>
      <c r="H31" s="122">
        <f t="shared" si="7"/>
        <v>0</v>
      </c>
      <c r="I31" s="122">
        <f t="shared" si="7"/>
        <v>0</v>
      </c>
      <c r="J31" s="122">
        <f t="shared" si="7"/>
        <v>0</v>
      </c>
    </row>
    <row r="32" spans="1:10">
      <c r="A32" s="263"/>
      <c r="B32" s="263">
        <v>71005</v>
      </c>
      <c r="C32" s="264" t="s">
        <v>34</v>
      </c>
      <c r="D32" s="265">
        <v>28</v>
      </c>
      <c r="E32" s="122">
        <f t="shared" si="6"/>
        <v>0</v>
      </c>
      <c r="F32" s="266"/>
      <c r="G32" s="265"/>
      <c r="H32" s="266"/>
      <c r="I32" s="265"/>
      <c r="J32" s="265"/>
    </row>
    <row r="33" spans="1:10">
      <c r="A33" s="259"/>
      <c r="B33" s="259"/>
      <c r="C33" s="123"/>
      <c r="D33" s="122"/>
      <c r="E33" s="122"/>
      <c r="F33" s="122"/>
      <c r="G33" s="122"/>
      <c r="H33" s="258"/>
      <c r="I33" s="122"/>
      <c r="J33" s="122"/>
    </row>
    <row r="34" spans="1:10">
      <c r="A34" s="259"/>
      <c r="B34" s="259"/>
      <c r="C34" s="123"/>
      <c r="D34" s="122"/>
      <c r="E34" s="122"/>
      <c r="F34" s="122"/>
      <c r="G34" s="122"/>
      <c r="H34" s="258"/>
      <c r="I34" s="122"/>
      <c r="J34" s="122"/>
    </row>
    <row r="35" spans="1:10">
      <c r="A35" s="259">
        <v>900</v>
      </c>
      <c r="B35" s="259"/>
      <c r="C35" s="123" t="s">
        <v>37</v>
      </c>
      <c r="D35" s="122">
        <f>D36+D37+D38+D39</f>
        <v>10</v>
      </c>
      <c r="E35" s="122">
        <f>E36+E37+E38+E39</f>
        <v>237</v>
      </c>
      <c r="F35" s="122">
        <f t="shared" ref="F35:J35" si="8">F36+F37+F38+F39</f>
        <v>232</v>
      </c>
      <c r="G35" s="122">
        <f t="shared" si="8"/>
        <v>0</v>
      </c>
      <c r="H35" s="122">
        <f t="shared" si="8"/>
        <v>5</v>
      </c>
      <c r="I35" s="122">
        <f t="shared" si="8"/>
        <v>0</v>
      </c>
      <c r="J35" s="122">
        <f t="shared" si="8"/>
        <v>0</v>
      </c>
    </row>
    <row r="36" spans="1:10">
      <c r="A36" s="259"/>
      <c r="B36" s="259">
        <v>90005</v>
      </c>
      <c r="C36" s="123" t="s">
        <v>248</v>
      </c>
      <c r="D36" s="122"/>
      <c r="E36" s="122">
        <f t="shared" si="6"/>
        <v>226</v>
      </c>
      <c r="F36" s="122">
        <f>224+2</f>
        <v>226</v>
      </c>
      <c r="G36" s="122"/>
      <c r="H36" s="122"/>
      <c r="I36" s="122"/>
      <c r="J36" s="122"/>
    </row>
    <row r="37" spans="1:10">
      <c r="A37" s="259"/>
      <c r="B37" s="259">
        <v>90007</v>
      </c>
      <c r="C37" s="123" t="s">
        <v>153</v>
      </c>
      <c r="D37" s="122"/>
      <c r="E37" s="122">
        <f t="shared" si="6"/>
        <v>0</v>
      </c>
      <c r="F37" s="122"/>
      <c r="G37" s="122"/>
      <c r="H37" s="122"/>
      <c r="I37" s="122"/>
      <c r="J37" s="122"/>
    </row>
    <row r="38" spans="1:10" ht="33">
      <c r="A38" s="259"/>
      <c r="B38" s="259">
        <v>90026</v>
      </c>
      <c r="C38" s="123" t="s">
        <v>207</v>
      </c>
      <c r="D38" s="122">
        <v>10</v>
      </c>
      <c r="E38" s="122">
        <f t="shared" si="6"/>
        <v>6</v>
      </c>
      <c r="F38" s="258">
        <f>5+1</f>
        <v>6</v>
      </c>
      <c r="G38" s="122"/>
      <c r="H38" s="258"/>
      <c r="I38" s="122"/>
      <c r="J38" s="122"/>
    </row>
    <row r="39" spans="1:10">
      <c r="A39" s="259"/>
      <c r="B39" s="259">
        <v>90095</v>
      </c>
      <c r="C39" s="123" t="s">
        <v>25</v>
      </c>
      <c r="D39" s="122"/>
      <c r="E39" s="122">
        <f>F39+G39+H39+I39+J39</f>
        <v>5</v>
      </c>
      <c r="F39" s="258"/>
      <c r="G39" s="122"/>
      <c r="H39" s="258">
        <v>5</v>
      </c>
      <c r="I39" s="122"/>
      <c r="J39" s="122"/>
    </row>
    <row r="40" spans="1:10">
      <c r="A40" s="259"/>
      <c r="B40" s="259"/>
      <c r="C40" s="123"/>
      <c r="D40" s="122"/>
      <c r="E40" s="122"/>
      <c r="F40" s="258"/>
      <c r="G40" s="122"/>
      <c r="H40" s="258"/>
      <c r="I40" s="122"/>
      <c r="J40" s="122"/>
    </row>
    <row r="41" spans="1:10" ht="33">
      <c r="A41" s="267">
        <v>925</v>
      </c>
      <c r="B41" s="259"/>
      <c r="C41" s="123" t="s">
        <v>39</v>
      </c>
      <c r="D41" s="122">
        <f>D42</f>
        <v>0</v>
      </c>
      <c r="E41" s="122">
        <f>E42</f>
        <v>1200</v>
      </c>
      <c r="F41" s="122">
        <f t="shared" ref="F41:J41" si="9">F42</f>
        <v>1200</v>
      </c>
      <c r="G41" s="122">
        <f t="shared" si="9"/>
        <v>0</v>
      </c>
      <c r="H41" s="122">
        <f t="shared" si="9"/>
        <v>0</v>
      </c>
      <c r="I41" s="122">
        <f t="shared" si="9"/>
        <v>0</v>
      </c>
      <c r="J41" s="122">
        <f t="shared" si="9"/>
        <v>0</v>
      </c>
    </row>
    <row r="42" spans="1:10">
      <c r="A42" s="259"/>
      <c r="B42" s="259">
        <v>92502</v>
      </c>
      <c r="C42" s="123" t="s">
        <v>40</v>
      </c>
      <c r="D42" s="122"/>
      <c r="E42" s="122">
        <f t="shared" si="6"/>
        <v>1200</v>
      </c>
      <c r="F42" s="258">
        <v>1200</v>
      </c>
      <c r="G42" s="122"/>
      <c r="H42" s="258"/>
      <c r="I42" s="122"/>
      <c r="J42" s="122"/>
    </row>
    <row r="43" spans="1:10">
      <c r="A43" s="256"/>
      <c r="B43" s="256"/>
      <c r="C43" s="257"/>
      <c r="D43" s="258"/>
      <c r="E43" s="258"/>
      <c r="F43" s="258"/>
      <c r="G43" s="258"/>
      <c r="H43" s="258"/>
      <c r="I43" s="258"/>
      <c r="J43" s="258"/>
    </row>
    <row r="44" spans="1:10">
      <c r="A44" s="268"/>
      <c r="B44" s="253"/>
      <c r="C44" s="254" t="s">
        <v>42</v>
      </c>
      <c r="D44" s="255">
        <f>D45</f>
        <v>721</v>
      </c>
      <c r="E44" s="255">
        <f>E45</f>
        <v>15047</v>
      </c>
      <c r="F44" s="255">
        <f t="shared" ref="F44:J45" si="10">F45</f>
        <v>0</v>
      </c>
      <c r="G44" s="255">
        <f t="shared" si="10"/>
        <v>25</v>
      </c>
      <c r="H44" s="255">
        <f t="shared" si="10"/>
        <v>14722</v>
      </c>
      <c r="I44" s="255">
        <f>I45</f>
        <v>300</v>
      </c>
      <c r="J44" s="255">
        <f>J45</f>
        <v>0</v>
      </c>
    </row>
    <row r="45" spans="1:10">
      <c r="A45" s="256" t="s">
        <v>18</v>
      </c>
      <c r="B45" s="256"/>
      <c r="C45" s="257" t="s">
        <v>19</v>
      </c>
      <c r="D45" s="258">
        <f>D46</f>
        <v>721</v>
      </c>
      <c r="E45" s="258">
        <f>E46</f>
        <v>15047</v>
      </c>
      <c r="F45" s="258">
        <f>F46</f>
        <v>0</v>
      </c>
      <c r="G45" s="258">
        <f t="shared" si="10"/>
        <v>25</v>
      </c>
      <c r="H45" s="258">
        <f t="shared" si="10"/>
        <v>14722</v>
      </c>
      <c r="I45" s="258">
        <f t="shared" si="10"/>
        <v>300</v>
      </c>
      <c r="J45" s="258">
        <f t="shared" si="10"/>
        <v>0</v>
      </c>
    </row>
    <row r="46" spans="1:10" ht="33">
      <c r="A46" s="259"/>
      <c r="B46" s="259" t="s">
        <v>43</v>
      </c>
      <c r="C46" s="123" t="s">
        <v>44</v>
      </c>
      <c r="D46" s="122">
        <v>721</v>
      </c>
      <c r="E46" s="122">
        <f>F46+G46+H46+I46</f>
        <v>15047</v>
      </c>
      <c r="F46" s="122">
        <v>0</v>
      </c>
      <c r="G46" s="122">
        <v>25</v>
      </c>
      <c r="H46" s="258">
        <f>14533+104+85</f>
        <v>14722</v>
      </c>
      <c r="I46" s="122">
        <v>300</v>
      </c>
      <c r="J46" s="122"/>
    </row>
    <row r="47" spans="1:10">
      <c r="A47" s="256"/>
      <c r="B47" s="256"/>
      <c r="C47" s="257"/>
      <c r="D47" s="258"/>
      <c r="E47" s="258"/>
      <c r="F47" s="258"/>
      <c r="G47" s="258"/>
      <c r="H47" s="258"/>
      <c r="I47" s="258"/>
      <c r="J47" s="258"/>
    </row>
    <row r="48" spans="1:10">
      <c r="A48" s="253"/>
      <c r="B48" s="253"/>
      <c r="C48" s="254" t="s">
        <v>45</v>
      </c>
      <c r="D48" s="255">
        <f>D49</f>
        <v>12947</v>
      </c>
      <c r="E48" s="255">
        <f>E49</f>
        <v>96486</v>
      </c>
      <c r="F48" s="255">
        <f>F49</f>
        <v>0</v>
      </c>
      <c r="G48" s="255">
        <f t="shared" ref="G48:J48" si="11">G49</f>
        <v>98</v>
      </c>
      <c r="H48" s="255">
        <f t="shared" si="11"/>
        <v>96388</v>
      </c>
      <c r="I48" s="255">
        <f t="shared" si="11"/>
        <v>0</v>
      </c>
      <c r="J48" s="255">
        <f t="shared" si="11"/>
        <v>0</v>
      </c>
    </row>
    <row r="49" spans="1:10">
      <c r="A49" s="256" t="s">
        <v>18</v>
      </c>
      <c r="B49" s="256"/>
      <c r="C49" s="257" t="s">
        <v>19</v>
      </c>
      <c r="D49" s="258">
        <f>D50+D51+D52</f>
        <v>12947</v>
      </c>
      <c r="E49" s="258">
        <f>E50+E51+E52</f>
        <v>96486</v>
      </c>
      <c r="F49" s="258">
        <f>F50+F51+F52</f>
        <v>0</v>
      </c>
      <c r="G49" s="258">
        <f t="shared" ref="G49:J49" si="12">G50+G51+G52</f>
        <v>98</v>
      </c>
      <c r="H49" s="258">
        <f t="shared" si="12"/>
        <v>96388</v>
      </c>
      <c r="I49" s="258">
        <f t="shared" si="12"/>
        <v>0</v>
      </c>
      <c r="J49" s="258">
        <f t="shared" si="12"/>
        <v>0</v>
      </c>
    </row>
    <row r="50" spans="1:10">
      <c r="A50" s="259"/>
      <c r="B50" s="259" t="s">
        <v>46</v>
      </c>
      <c r="C50" s="123" t="s">
        <v>47</v>
      </c>
      <c r="D50" s="122">
        <v>0</v>
      </c>
      <c r="E50" s="122">
        <f>F50+G50+H50+I50</f>
        <v>15897</v>
      </c>
      <c r="F50" s="122"/>
      <c r="G50" s="122"/>
      <c r="H50" s="258">
        <v>15897</v>
      </c>
      <c r="I50" s="122"/>
      <c r="J50" s="122"/>
    </row>
    <row r="51" spans="1:10">
      <c r="A51" s="259"/>
      <c r="B51" s="259" t="s">
        <v>48</v>
      </c>
      <c r="C51" s="123" t="s">
        <v>49</v>
      </c>
      <c r="D51" s="122">
        <v>1181</v>
      </c>
      <c r="E51" s="122">
        <f t="shared" ref="E51:E52" si="13">F51+G51+H51+I51</f>
        <v>21721</v>
      </c>
      <c r="F51" s="122"/>
      <c r="G51" s="122">
        <v>30</v>
      </c>
      <c r="H51" s="258">
        <f>21449+142+100</f>
        <v>21691</v>
      </c>
      <c r="I51" s="122"/>
      <c r="J51" s="122"/>
    </row>
    <row r="52" spans="1:10">
      <c r="A52" s="259"/>
      <c r="B52" s="259" t="s">
        <v>50</v>
      </c>
      <c r="C52" s="123" t="s">
        <v>51</v>
      </c>
      <c r="D52" s="122">
        <v>11766</v>
      </c>
      <c r="E52" s="122">
        <f t="shared" si="13"/>
        <v>58868</v>
      </c>
      <c r="F52" s="122"/>
      <c r="G52" s="122">
        <v>68</v>
      </c>
      <c r="H52" s="258">
        <f>57550+350+900</f>
        <v>58800</v>
      </c>
      <c r="I52" s="122"/>
      <c r="J52" s="122"/>
    </row>
    <row r="53" spans="1:10">
      <c r="A53" s="256"/>
      <c r="B53" s="256"/>
      <c r="C53" s="257"/>
      <c r="D53" s="258"/>
      <c r="E53" s="258"/>
      <c r="F53" s="258"/>
      <c r="G53" s="258"/>
      <c r="H53" s="258"/>
      <c r="I53" s="258"/>
      <c r="J53" s="258"/>
    </row>
    <row r="54" spans="1:10" ht="33">
      <c r="A54" s="253"/>
      <c r="B54" s="253"/>
      <c r="C54" s="254" t="s">
        <v>52</v>
      </c>
      <c r="D54" s="255">
        <f>D55</f>
        <v>250</v>
      </c>
      <c r="E54" s="255">
        <f>E55</f>
        <v>6562</v>
      </c>
      <c r="F54" s="255">
        <f t="shared" ref="F54:J55" si="14">F55</f>
        <v>0</v>
      </c>
      <c r="G54" s="255">
        <f t="shared" si="14"/>
        <v>5</v>
      </c>
      <c r="H54" s="255">
        <f t="shared" si="14"/>
        <v>6407</v>
      </c>
      <c r="I54" s="255">
        <f t="shared" si="14"/>
        <v>150</v>
      </c>
      <c r="J54" s="255">
        <f t="shared" si="14"/>
        <v>0</v>
      </c>
    </row>
    <row r="55" spans="1:10">
      <c r="A55" s="256" t="s">
        <v>18</v>
      </c>
      <c r="B55" s="256"/>
      <c r="C55" s="257" t="s">
        <v>19</v>
      </c>
      <c r="D55" s="258">
        <f t="shared" ref="D55:G55" si="15">D56</f>
        <v>250</v>
      </c>
      <c r="E55" s="258">
        <f t="shared" si="15"/>
        <v>6562</v>
      </c>
      <c r="F55" s="258">
        <f t="shared" si="15"/>
        <v>0</v>
      </c>
      <c r="G55" s="258">
        <f t="shared" si="15"/>
        <v>5</v>
      </c>
      <c r="H55" s="258">
        <f>H56</f>
        <v>6407</v>
      </c>
      <c r="I55" s="258">
        <f>I56</f>
        <v>150</v>
      </c>
      <c r="J55" s="258">
        <f t="shared" si="14"/>
        <v>0</v>
      </c>
    </row>
    <row r="56" spans="1:10" ht="33">
      <c r="A56" s="259"/>
      <c r="B56" s="259" t="s">
        <v>53</v>
      </c>
      <c r="C56" s="123" t="s">
        <v>54</v>
      </c>
      <c r="D56" s="122">
        <v>250</v>
      </c>
      <c r="E56" s="122">
        <f>G56+F56+H56+I56+J56</f>
        <v>6562</v>
      </c>
      <c r="F56" s="122">
        <v>0</v>
      </c>
      <c r="G56" s="122">
        <v>5</v>
      </c>
      <c r="H56" s="258">
        <f>6336+46+25</f>
        <v>6407</v>
      </c>
      <c r="I56" s="122">
        <v>150</v>
      </c>
      <c r="J56" s="122"/>
    </row>
    <row r="57" spans="1:10">
      <c r="A57" s="256"/>
      <c r="B57" s="256"/>
      <c r="C57" s="257"/>
      <c r="D57" s="258"/>
      <c r="E57" s="258"/>
      <c r="F57" s="258"/>
      <c r="G57" s="258"/>
      <c r="H57" s="258"/>
      <c r="I57" s="258"/>
      <c r="J57" s="258"/>
    </row>
    <row r="58" spans="1:10">
      <c r="A58" s="253"/>
      <c r="B58" s="253"/>
      <c r="C58" s="254" t="s">
        <v>55</v>
      </c>
      <c r="D58" s="255">
        <f>D59</f>
        <v>68377</v>
      </c>
      <c r="E58" s="255">
        <f>E59</f>
        <v>8667</v>
      </c>
      <c r="F58" s="255">
        <f t="shared" ref="F58:J59" si="16">F59</f>
        <v>7587</v>
      </c>
      <c r="G58" s="255">
        <f t="shared" si="16"/>
        <v>0</v>
      </c>
      <c r="H58" s="255">
        <f t="shared" si="16"/>
        <v>1080</v>
      </c>
      <c r="I58" s="255">
        <f t="shared" si="16"/>
        <v>0</v>
      </c>
      <c r="J58" s="255">
        <f t="shared" si="16"/>
        <v>0</v>
      </c>
    </row>
    <row r="59" spans="1:10">
      <c r="A59" s="256">
        <v>700</v>
      </c>
      <c r="B59" s="256"/>
      <c r="C59" s="257" t="s">
        <v>56</v>
      </c>
      <c r="D59" s="258">
        <f>D60</f>
        <v>68377</v>
      </c>
      <c r="E59" s="258">
        <f>E60</f>
        <v>8667</v>
      </c>
      <c r="F59" s="258">
        <f t="shared" si="16"/>
        <v>7587</v>
      </c>
      <c r="G59" s="258">
        <f t="shared" si="16"/>
        <v>0</v>
      </c>
      <c r="H59" s="258">
        <f t="shared" si="16"/>
        <v>1080</v>
      </c>
      <c r="I59" s="258">
        <f t="shared" si="16"/>
        <v>0</v>
      </c>
      <c r="J59" s="258">
        <f t="shared" si="16"/>
        <v>0</v>
      </c>
    </row>
    <row r="60" spans="1:10">
      <c r="A60" s="259"/>
      <c r="B60" s="259">
        <v>70005</v>
      </c>
      <c r="C60" s="123" t="s">
        <v>57</v>
      </c>
      <c r="D60" s="122">
        <v>68377</v>
      </c>
      <c r="E60" s="122">
        <f>F60+G60+H60+I60+J60</f>
        <v>8667</v>
      </c>
      <c r="F60" s="258">
        <f>7503+34+50</f>
        <v>7587</v>
      </c>
      <c r="G60" s="122"/>
      <c r="H60" s="258">
        <f>985+95</f>
        <v>1080</v>
      </c>
      <c r="I60" s="122"/>
      <c r="J60" s="122"/>
    </row>
    <row r="61" spans="1:10">
      <c r="A61" s="256"/>
      <c r="B61" s="256"/>
      <c r="C61" s="257"/>
      <c r="D61" s="258"/>
      <c r="E61" s="258"/>
      <c r="F61" s="258"/>
      <c r="G61" s="258"/>
      <c r="H61" s="258"/>
      <c r="I61" s="258"/>
      <c r="J61" s="258"/>
    </row>
    <row r="62" spans="1:10" ht="33">
      <c r="A62" s="253"/>
      <c r="B62" s="253"/>
      <c r="C62" s="254" t="s">
        <v>58</v>
      </c>
      <c r="D62" s="255">
        <f>D63+D66</f>
        <v>0</v>
      </c>
      <c r="E62" s="255">
        <f>E63+E66</f>
        <v>9235</v>
      </c>
      <c r="F62" s="255">
        <f t="shared" ref="F62:J62" si="17">F63+F66</f>
        <v>8907</v>
      </c>
      <c r="G62" s="255">
        <f t="shared" si="17"/>
        <v>2</v>
      </c>
      <c r="H62" s="255">
        <f t="shared" si="17"/>
        <v>26</v>
      </c>
      <c r="I62" s="255">
        <f t="shared" si="17"/>
        <v>300</v>
      </c>
      <c r="J62" s="255">
        <f t="shared" si="17"/>
        <v>0</v>
      </c>
    </row>
    <row r="63" spans="1:10">
      <c r="A63" s="256" t="s">
        <v>18</v>
      </c>
      <c r="B63" s="256"/>
      <c r="C63" s="257" t="s">
        <v>19</v>
      </c>
      <c r="D63" s="258">
        <f>D64</f>
        <v>0</v>
      </c>
      <c r="E63" s="258">
        <f>E64</f>
        <v>39</v>
      </c>
      <c r="F63" s="258">
        <f t="shared" ref="F63:J63" si="18">F64</f>
        <v>39</v>
      </c>
      <c r="G63" s="258">
        <f t="shared" si="18"/>
        <v>0</v>
      </c>
      <c r="H63" s="258">
        <f t="shared" si="18"/>
        <v>0</v>
      </c>
      <c r="I63" s="258">
        <f t="shared" si="18"/>
        <v>0</v>
      </c>
      <c r="J63" s="258">
        <f t="shared" si="18"/>
        <v>0</v>
      </c>
    </row>
    <row r="64" spans="1:10" ht="33">
      <c r="A64" s="259"/>
      <c r="B64" s="259" t="s">
        <v>59</v>
      </c>
      <c r="C64" s="123" t="s">
        <v>60</v>
      </c>
      <c r="D64" s="122">
        <v>0</v>
      </c>
      <c r="E64" s="122">
        <f>F64+G64+H64+I64+J64</f>
        <v>39</v>
      </c>
      <c r="F64" s="258">
        <f>35+4</f>
        <v>39</v>
      </c>
      <c r="G64" s="122">
        <v>0</v>
      </c>
      <c r="H64" s="258">
        <v>0</v>
      </c>
      <c r="I64" s="122">
        <v>0</v>
      </c>
      <c r="J64" s="122">
        <v>0</v>
      </c>
    </row>
    <row r="65" spans="1:10">
      <c r="A65" s="259"/>
      <c r="B65" s="259"/>
      <c r="C65" s="123"/>
      <c r="D65" s="122"/>
      <c r="E65" s="122"/>
      <c r="F65" s="258"/>
      <c r="G65" s="122"/>
      <c r="H65" s="258"/>
      <c r="I65" s="122"/>
      <c r="J65" s="122"/>
    </row>
    <row r="66" spans="1:10">
      <c r="A66" s="259">
        <v>710</v>
      </c>
      <c r="B66" s="259"/>
      <c r="C66" s="123" t="s">
        <v>33</v>
      </c>
      <c r="D66" s="122">
        <f>D67</f>
        <v>0</v>
      </c>
      <c r="E66" s="122">
        <f>E67</f>
        <v>9196</v>
      </c>
      <c r="F66" s="258">
        <f>F67</f>
        <v>8868</v>
      </c>
      <c r="G66" s="258">
        <f t="shared" ref="G66:J66" si="19">G67</f>
        <v>2</v>
      </c>
      <c r="H66" s="258">
        <f t="shared" si="19"/>
        <v>26</v>
      </c>
      <c r="I66" s="258">
        <f t="shared" si="19"/>
        <v>300</v>
      </c>
      <c r="J66" s="258">
        <f t="shared" si="19"/>
        <v>0</v>
      </c>
    </row>
    <row r="67" spans="1:10">
      <c r="A67" s="259"/>
      <c r="B67" s="259">
        <v>71012</v>
      </c>
      <c r="C67" s="123" t="s">
        <v>61</v>
      </c>
      <c r="D67" s="122">
        <v>0</v>
      </c>
      <c r="E67" s="122">
        <f>F67+G67+H67+I67+J67</f>
        <v>9196</v>
      </c>
      <c r="F67" s="258">
        <f>8216+23+629</f>
        <v>8868</v>
      </c>
      <c r="G67" s="122">
        <v>2</v>
      </c>
      <c r="H67" s="258">
        <v>26</v>
      </c>
      <c r="I67" s="122">
        <v>300</v>
      </c>
      <c r="J67" s="122"/>
    </row>
    <row r="68" spans="1:10">
      <c r="A68" s="256"/>
      <c r="B68" s="256"/>
      <c r="C68" s="257"/>
      <c r="D68" s="258"/>
      <c r="E68" s="258"/>
      <c r="F68" s="258"/>
      <c r="G68" s="258"/>
      <c r="H68" s="258"/>
      <c r="I68" s="258"/>
      <c r="J68" s="258"/>
    </row>
    <row r="69" spans="1:10" ht="33">
      <c r="A69" s="253"/>
      <c r="B69" s="253"/>
      <c r="C69" s="254" t="s">
        <v>62</v>
      </c>
      <c r="D69" s="255">
        <f>D70</f>
        <v>0</v>
      </c>
      <c r="E69" s="255">
        <f>E70</f>
        <v>2761</v>
      </c>
      <c r="F69" s="255">
        <f t="shared" ref="D69:J70" si="20">F70</f>
        <v>0</v>
      </c>
      <c r="G69" s="255">
        <f t="shared" si="20"/>
        <v>20</v>
      </c>
      <c r="H69" s="255">
        <f t="shared" si="20"/>
        <v>2561</v>
      </c>
      <c r="I69" s="255">
        <f t="shared" si="20"/>
        <v>180</v>
      </c>
      <c r="J69" s="255">
        <f t="shared" si="20"/>
        <v>0</v>
      </c>
    </row>
    <row r="70" spans="1:10">
      <c r="A70" s="256" t="s">
        <v>63</v>
      </c>
      <c r="B70" s="256"/>
      <c r="C70" s="257" t="s">
        <v>64</v>
      </c>
      <c r="D70" s="258">
        <f t="shared" si="20"/>
        <v>0</v>
      </c>
      <c r="E70" s="258">
        <f t="shared" si="20"/>
        <v>2761</v>
      </c>
      <c r="F70" s="258">
        <f t="shared" si="20"/>
        <v>0</v>
      </c>
      <c r="G70" s="258">
        <f t="shared" si="20"/>
        <v>20</v>
      </c>
      <c r="H70" s="258">
        <f>H71</f>
        <v>2561</v>
      </c>
      <c r="I70" s="258">
        <f t="shared" si="20"/>
        <v>180</v>
      </c>
      <c r="J70" s="258">
        <f t="shared" si="20"/>
        <v>0</v>
      </c>
    </row>
    <row r="71" spans="1:10">
      <c r="A71" s="259"/>
      <c r="B71" s="259" t="s">
        <v>65</v>
      </c>
      <c r="C71" s="123" t="s">
        <v>66</v>
      </c>
      <c r="D71" s="122">
        <v>0</v>
      </c>
      <c r="E71" s="122">
        <f>F71+G71+H71+I71</f>
        <v>2761</v>
      </c>
      <c r="F71" s="122"/>
      <c r="G71" s="122">
        <v>20</v>
      </c>
      <c r="H71" s="258">
        <f>2529+17+15</f>
        <v>2561</v>
      </c>
      <c r="I71" s="122">
        <v>180</v>
      </c>
      <c r="J71" s="122"/>
    </row>
    <row r="72" spans="1:10">
      <c r="A72" s="256"/>
      <c r="B72" s="256"/>
      <c r="C72" s="257"/>
      <c r="D72" s="258"/>
      <c r="E72" s="258"/>
      <c r="F72" s="258"/>
      <c r="G72" s="258"/>
      <c r="H72" s="258"/>
      <c r="I72" s="258"/>
      <c r="J72" s="258"/>
    </row>
    <row r="73" spans="1:10">
      <c r="A73" s="253"/>
      <c r="B73" s="253"/>
      <c r="C73" s="254" t="s">
        <v>67</v>
      </c>
      <c r="D73" s="255">
        <f t="shared" ref="D73:J74" si="21">D74</f>
        <v>100</v>
      </c>
      <c r="E73" s="255">
        <f t="shared" si="21"/>
        <v>7888</v>
      </c>
      <c r="F73" s="255">
        <f t="shared" si="21"/>
        <v>0</v>
      </c>
      <c r="G73" s="255">
        <f t="shared" si="21"/>
        <v>8</v>
      </c>
      <c r="H73" s="255">
        <f t="shared" si="21"/>
        <v>7880</v>
      </c>
      <c r="I73" s="255">
        <f t="shared" si="21"/>
        <v>0</v>
      </c>
      <c r="J73" s="255">
        <f t="shared" si="21"/>
        <v>0</v>
      </c>
    </row>
    <row r="74" spans="1:10">
      <c r="A74" s="256">
        <v>500</v>
      </c>
      <c r="B74" s="256"/>
      <c r="C74" s="257" t="s">
        <v>68</v>
      </c>
      <c r="D74" s="258">
        <f>D75</f>
        <v>100</v>
      </c>
      <c r="E74" s="258">
        <f>E75</f>
        <v>7888</v>
      </c>
      <c r="F74" s="258">
        <f t="shared" si="21"/>
        <v>0</v>
      </c>
      <c r="G74" s="258">
        <f t="shared" si="21"/>
        <v>8</v>
      </c>
      <c r="H74" s="258">
        <f t="shared" si="21"/>
        <v>7880</v>
      </c>
      <c r="I74" s="258">
        <f t="shared" si="21"/>
        <v>0</v>
      </c>
      <c r="J74" s="258">
        <f t="shared" si="21"/>
        <v>0</v>
      </c>
    </row>
    <row r="75" spans="1:10">
      <c r="A75" s="259"/>
      <c r="B75" s="259">
        <v>50001</v>
      </c>
      <c r="C75" s="123" t="s">
        <v>69</v>
      </c>
      <c r="D75" s="122">
        <v>100</v>
      </c>
      <c r="E75" s="122">
        <f>F75+G75+H75+I75+J75</f>
        <v>7888</v>
      </c>
      <c r="F75" s="122"/>
      <c r="G75" s="122">
        <v>8</v>
      </c>
      <c r="H75" s="258">
        <f>7795+57+28</f>
        <v>7880</v>
      </c>
      <c r="I75" s="122"/>
      <c r="J75" s="122"/>
    </row>
    <row r="76" spans="1:10">
      <c r="A76" s="256"/>
      <c r="B76" s="256"/>
      <c r="C76" s="257"/>
      <c r="D76" s="258"/>
      <c r="E76" s="258"/>
      <c r="F76" s="258"/>
      <c r="G76" s="258"/>
      <c r="H76" s="258"/>
      <c r="I76" s="258"/>
      <c r="J76" s="258"/>
    </row>
    <row r="77" spans="1:10">
      <c r="A77" s="253"/>
      <c r="B77" s="253"/>
      <c r="C77" s="254" t="s">
        <v>70</v>
      </c>
      <c r="D77" s="255">
        <f t="shared" ref="D77:J78" si="22">D78</f>
        <v>4</v>
      </c>
      <c r="E77" s="255">
        <f t="shared" si="22"/>
        <v>8267</v>
      </c>
      <c r="F77" s="255">
        <f t="shared" si="22"/>
        <v>0</v>
      </c>
      <c r="G77" s="255">
        <f t="shared" si="22"/>
        <v>75</v>
      </c>
      <c r="H77" s="255">
        <f t="shared" si="22"/>
        <v>7951</v>
      </c>
      <c r="I77" s="255">
        <f t="shared" si="22"/>
        <v>241</v>
      </c>
      <c r="J77" s="255">
        <f t="shared" si="22"/>
        <v>0</v>
      </c>
    </row>
    <row r="78" spans="1:10">
      <c r="A78" s="256">
        <v>600</v>
      </c>
      <c r="B78" s="256"/>
      <c r="C78" s="257" t="s">
        <v>71</v>
      </c>
      <c r="D78" s="258">
        <f t="shared" si="22"/>
        <v>4</v>
      </c>
      <c r="E78" s="258">
        <f t="shared" si="22"/>
        <v>8267</v>
      </c>
      <c r="F78" s="258">
        <f t="shared" si="22"/>
        <v>0</v>
      </c>
      <c r="G78" s="258">
        <f t="shared" si="22"/>
        <v>75</v>
      </c>
      <c r="H78" s="258">
        <f t="shared" si="22"/>
        <v>7951</v>
      </c>
      <c r="I78" s="258">
        <f t="shared" si="22"/>
        <v>241</v>
      </c>
      <c r="J78" s="258">
        <f t="shared" si="22"/>
        <v>0</v>
      </c>
    </row>
    <row r="79" spans="1:10">
      <c r="A79" s="259"/>
      <c r="B79" s="263">
        <v>60055</v>
      </c>
      <c r="C79" s="264" t="s">
        <v>72</v>
      </c>
      <c r="D79" s="265">
        <v>4</v>
      </c>
      <c r="E79" s="265">
        <f>F79+G79+H79+I79+J79</f>
        <v>8267</v>
      </c>
      <c r="F79" s="265"/>
      <c r="G79" s="265">
        <v>75</v>
      </c>
      <c r="H79" s="266">
        <f>7837+56+58</f>
        <v>7951</v>
      </c>
      <c r="I79" s="265">
        <v>241</v>
      </c>
      <c r="J79" s="265"/>
    </row>
    <row r="80" spans="1:10">
      <c r="A80" s="256"/>
      <c r="B80" s="256"/>
      <c r="C80" s="257"/>
      <c r="D80" s="258"/>
      <c r="E80" s="258"/>
      <c r="F80" s="258"/>
      <c r="G80" s="258"/>
      <c r="H80" s="258"/>
      <c r="I80" s="258"/>
      <c r="J80" s="258"/>
    </row>
    <row r="81" spans="1:10">
      <c r="A81" s="253"/>
      <c r="B81" s="253"/>
      <c r="C81" s="254" t="s">
        <v>73</v>
      </c>
      <c r="D81" s="255">
        <f>D82</f>
        <v>5</v>
      </c>
      <c r="E81" s="255">
        <f>E82</f>
        <v>27679</v>
      </c>
      <c r="F81" s="255">
        <f t="shared" ref="F81:J82" si="23">F82</f>
        <v>20097</v>
      </c>
      <c r="G81" s="255">
        <f t="shared" si="23"/>
        <v>3</v>
      </c>
      <c r="H81" s="255">
        <f t="shared" si="23"/>
        <v>4797</v>
      </c>
      <c r="I81" s="255">
        <f t="shared" si="23"/>
        <v>1505</v>
      </c>
      <c r="J81" s="255">
        <f t="shared" si="23"/>
        <v>1277</v>
      </c>
    </row>
    <row r="82" spans="1:10">
      <c r="A82" s="256">
        <v>710</v>
      </c>
      <c r="B82" s="256"/>
      <c r="C82" s="257" t="s">
        <v>33</v>
      </c>
      <c r="D82" s="258">
        <f>D83</f>
        <v>5</v>
      </c>
      <c r="E82" s="258">
        <f>E83</f>
        <v>27679</v>
      </c>
      <c r="F82" s="258">
        <f t="shared" si="23"/>
        <v>20097</v>
      </c>
      <c r="G82" s="258">
        <f t="shared" si="23"/>
        <v>3</v>
      </c>
      <c r="H82" s="258">
        <f t="shared" si="23"/>
        <v>4797</v>
      </c>
      <c r="I82" s="258">
        <f t="shared" si="23"/>
        <v>1505</v>
      </c>
      <c r="J82" s="258">
        <f t="shared" si="23"/>
        <v>1277</v>
      </c>
    </row>
    <row r="83" spans="1:10">
      <c r="A83" s="259"/>
      <c r="B83" s="259">
        <v>71015</v>
      </c>
      <c r="C83" s="123" t="s">
        <v>74</v>
      </c>
      <c r="D83" s="122">
        <v>5</v>
      </c>
      <c r="E83" s="122">
        <f>F83+G83+H83+I83+J83</f>
        <v>27679</v>
      </c>
      <c r="F83" s="258">
        <f>19596+129+372</f>
        <v>20097</v>
      </c>
      <c r="G83" s="122">
        <v>3</v>
      </c>
      <c r="H83" s="258">
        <f>4725+32+40</f>
        <v>4797</v>
      </c>
      <c r="I83" s="122">
        <f>350+1155</f>
        <v>1505</v>
      </c>
      <c r="J83" s="122">
        <f>1236+41</f>
        <v>1277</v>
      </c>
    </row>
    <row r="84" spans="1:10">
      <c r="A84" s="256"/>
      <c r="B84" s="256"/>
      <c r="C84" s="257"/>
      <c r="D84" s="258"/>
      <c r="E84" s="122"/>
      <c r="F84" s="258"/>
      <c r="G84" s="258"/>
      <c r="H84" s="258"/>
      <c r="I84" s="258"/>
      <c r="J84" s="258"/>
    </row>
    <row r="85" spans="1:10" ht="33">
      <c r="A85" s="253"/>
      <c r="B85" s="253"/>
      <c r="C85" s="254" t="s">
        <v>75</v>
      </c>
      <c r="D85" s="269">
        <f>D86+D90</f>
        <v>0</v>
      </c>
      <c r="E85" s="269">
        <f>E86+E90</f>
        <v>4132</v>
      </c>
      <c r="F85" s="269">
        <f>F86+F90</f>
        <v>1300</v>
      </c>
      <c r="G85" s="269">
        <f t="shared" ref="G85:J85" si="24">G86+G90</f>
        <v>30</v>
      </c>
      <c r="H85" s="269">
        <f t="shared" si="24"/>
        <v>2802</v>
      </c>
      <c r="I85" s="269">
        <f t="shared" si="24"/>
        <v>0</v>
      </c>
      <c r="J85" s="269">
        <f t="shared" si="24"/>
        <v>0</v>
      </c>
    </row>
    <row r="86" spans="1:10">
      <c r="A86" s="259">
        <v>752</v>
      </c>
      <c r="B86" s="259"/>
      <c r="C86" s="123" t="s">
        <v>79</v>
      </c>
      <c r="D86" s="122">
        <f>D87+D88</f>
        <v>0</v>
      </c>
      <c r="E86" s="122">
        <f>E87+E88</f>
        <v>2517</v>
      </c>
      <c r="F86" s="122">
        <f t="shared" ref="F86:J86" si="25">F87+F88</f>
        <v>850</v>
      </c>
      <c r="G86" s="122">
        <f t="shared" si="25"/>
        <v>30</v>
      </c>
      <c r="H86" s="122">
        <f t="shared" si="25"/>
        <v>1637</v>
      </c>
      <c r="I86" s="122">
        <f t="shared" si="25"/>
        <v>0</v>
      </c>
      <c r="J86" s="122">
        <f t="shared" si="25"/>
        <v>0</v>
      </c>
    </row>
    <row r="87" spans="1:10">
      <c r="A87" s="259"/>
      <c r="B87" s="259">
        <v>75212</v>
      </c>
      <c r="C87" s="123" t="s">
        <v>80</v>
      </c>
      <c r="D87" s="122">
        <v>0</v>
      </c>
      <c r="E87" s="122">
        <f>F87+G87+H87+I87+J87</f>
        <v>257</v>
      </c>
      <c r="F87" s="122"/>
      <c r="G87" s="122">
        <v>10</v>
      </c>
      <c r="H87" s="258">
        <v>247</v>
      </c>
      <c r="I87" s="122"/>
      <c r="J87" s="122"/>
    </row>
    <row r="88" spans="1:10">
      <c r="A88" s="259"/>
      <c r="B88" s="259">
        <v>75224</v>
      </c>
      <c r="C88" s="264" t="s">
        <v>77</v>
      </c>
      <c r="D88" s="122">
        <v>0</v>
      </c>
      <c r="E88" s="122">
        <f t="shared" ref="E88:E92" si="26">F88+G88+H88+I88+J88</f>
        <v>2260</v>
      </c>
      <c r="F88" s="122">
        <v>850</v>
      </c>
      <c r="G88" s="122">
        <v>20</v>
      </c>
      <c r="H88" s="258">
        <v>1390</v>
      </c>
      <c r="I88" s="122"/>
      <c r="J88" s="122"/>
    </row>
    <row r="89" spans="1:10">
      <c r="A89" s="259"/>
      <c r="B89" s="259"/>
      <c r="C89" s="123"/>
      <c r="D89" s="122"/>
      <c r="E89" s="122"/>
      <c r="F89" s="122"/>
      <c r="G89" s="122"/>
      <c r="H89" s="258"/>
      <c r="I89" s="122"/>
      <c r="J89" s="122"/>
    </row>
    <row r="90" spans="1:10" ht="33">
      <c r="A90" s="259">
        <v>754</v>
      </c>
      <c r="B90" s="259"/>
      <c r="C90" s="123" t="s">
        <v>35</v>
      </c>
      <c r="D90" s="122">
        <f>D91+D92</f>
        <v>0</v>
      </c>
      <c r="E90" s="122">
        <f>E91+E92</f>
        <v>1615</v>
      </c>
      <c r="F90" s="122">
        <f t="shared" ref="F90:J90" si="27">F91+F92</f>
        <v>450</v>
      </c>
      <c r="G90" s="122">
        <f t="shared" si="27"/>
        <v>0</v>
      </c>
      <c r="H90" s="122">
        <f t="shared" si="27"/>
        <v>1165</v>
      </c>
      <c r="I90" s="122">
        <f t="shared" si="27"/>
        <v>0</v>
      </c>
      <c r="J90" s="122">
        <f t="shared" si="27"/>
        <v>0</v>
      </c>
    </row>
    <row r="91" spans="1:10">
      <c r="A91" s="259"/>
      <c r="B91" s="259">
        <v>75415</v>
      </c>
      <c r="C91" s="123" t="s">
        <v>82</v>
      </c>
      <c r="D91" s="122"/>
      <c r="E91" s="122">
        <f t="shared" si="26"/>
        <v>450</v>
      </c>
      <c r="F91" s="258">
        <v>450</v>
      </c>
      <c r="G91" s="122"/>
      <c r="H91" s="258"/>
      <c r="I91" s="122"/>
      <c r="J91" s="122"/>
    </row>
    <row r="92" spans="1:10">
      <c r="A92" s="259"/>
      <c r="B92" s="259">
        <v>75421</v>
      </c>
      <c r="C92" s="123" t="s">
        <v>36</v>
      </c>
      <c r="D92" s="122"/>
      <c r="E92" s="122">
        <f t="shared" si="26"/>
        <v>1165</v>
      </c>
      <c r="F92" s="122"/>
      <c r="G92" s="122"/>
      <c r="H92" s="258">
        <f>1075+90</f>
        <v>1165</v>
      </c>
      <c r="I92" s="122"/>
      <c r="J92" s="122"/>
    </row>
    <row r="93" spans="1:10">
      <c r="A93" s="259"/>
      <c r="B93" s="259"/>
      <c r="C93" s="123"/>
      <c r="D93" s="122"/>
      <c r="E93" s="122"/>
      <c r="F93" s="122"/>
      <c r="G93" s="122"/>
      <c r="H93" s="258"/>
      <c r="I93" s="122"/>
      <c r="J93" s="122"/>
    </row>
    <row r="94" spans="1:10" ht="33">
      <c r="A94" s="270"/>
      <c r="B94" s="270"/>
      <c r="C94" s="271" t="s">
        <v>264</v>
      </c>
      <c r="D94" s="272">
        <f>D95+D98</f>
        <v>0</v>
      </c>
      <c r="E94" s="272">
        <f>E95+E98</f>
        <v>205</v>
      </c>
      <c r="F94" s="272">
        <f t="shared" ref="F94:J94" si="28">F95+F98</f>
        <v>0</v>
      </c>
      <c r="G94" s="272">
        <f t="shared" si="28"/>
        <v>0</v>
      </c>
      <c r="H94" s="272">
        <f>H95+H98</f>
        <v>205</v>
      </c>
      <c r="I94" s="272">
        <f t="shared" si="28"/>
        <v>0</v>
      </c>
      <c r="J94" s="272">
        <f t="shared" si="28"/>
        <v>0</v>
      </c>
    </row>
    <row r="95" spans="1:10">
      <c r="A95" s="256">
        <v>750</v>
      </c>
      <c r="B95" s="256"/>
      <c r="C95" s="257" t="s">
        <v>76</v>
      </c>
      <c r="D95" s="258">
        <f>D96</f>
        <v>0</v>
      </c>
      <c r="E95" s="258">
        <f>E96</f>
        <v>155</v>
      </c>
      <c r="F95" s="258">
        <f t="shared" ref="F95:J95" si="29">F96</f>
        <v>0</v>
      </c>
      <c r="G95" s="258">
        <f t="shared" si="29"/>
        <v>0</v>
      </c>
      <c r="H95" s="258">
        <f t="shared" si="29"/>
        <v>155</v>
      </c>
      <c r="I95" s="258">
        <f t="shared" si="29"/>
        <v>0</v>
      </c>
      <c r="J95" s="258">
        <f t="shared" si="29"/>
        <v>0</v>
      </c>
    </row>
    <row r="96" spans="1:10">
      <c r="A96" s="256"/>
      <c r="B96" s="256">
        <v>75081</v>
      </c>
      <c r="C96" s="123" t="s">
        <v>78</v>
      </c>
      <c r="D96" s="258"/>
      <c r="E96" s="258">
        <f>F96+G96+H96+I96+J96</f>
        <v>155</v>
      </c>
      <c r="F96" s="258"/>
      <c r="G96" s="258"/>
      <c r="H96" s="266">
        <f>155</f>
        <v>155</v>
      </c>
      <c r="I96" s="258"/>
      <c r="J96" s="258"/>
    </row>
    <row r="97" spans="1:10">
      <c r="A97" s="256"/>
      <c r="B97" s="256"/>
      <c r="C97" s="257"/>
      <c r="D97" s="258"/>
      <c r="E97" s="258"/>
      <c r="F97" s="258"/>
      <c r="G97" s="258"/>
      <c r="H97" s="258"/>
      <c r="I97" s="258"/>
      <c r="J97" s="258"/>
    </row>
    <row r="98" spans="1:10">
      <c r="A98" s="259">
        <v>851</v>
      </c>
      <c r="B98" s="259"/>
      <c r="C98" s="123" t="s">
        <v>83</v>
      </c>
      <c r="D98" s="122">
        <f>D99</f>
        <v>0</v>
      </c>
      <c r="E98" s="122">
        <f>E99</f>
        <v>50</v>
      </c>
      <c r="F98" s="122">
        <f t="shared" ref="F98:J98" si="30">F99</f>
        <v>0</v>
      </c>
      <c r="G98" s="122">
        <f t="shared" si="30"/>
        <v>0</v>
      </c>
      <c r="H98" s="122">
        <f t="shared" si="30"/>
        <v>50</v>
      </c>
      <c r="I98" s="122">
        <f t="shared" si="30"/>
        <v>0</v>
      </c>
      <c r="J98" s="122">
        <f t="shared" si="30"/>
        <v>0</v>
      </c>
    </row>
    <row r="99" spans="1:10">
      <c r="A99" s="259"/>
      <c r="B99" s="259">
        <v>85141</v>
      </c>
      <c r="C99" s="123" t="s">
        <v>84</v>
      </c>
      <c r="D99" s="122"/>
      <c r="E99" s="122">
        <f>F99+G99+H99+I99+J99</f>
        <v>50</v>
      </c>
      <c r="F99" s="258"/>
      <c r="G99" s="122"/>
      <c r="H99" s="258">
        <v>50</v>
      </c>
      <c r="I99" s="122"/>
      <c r="J99" s="122"/>
    </row>
    <row r="100" spans="1:10">
      <c r="A100" s="256"/>
      <c r="B100" s="256"/>
      <c r="C100" s="257"/>
      <c r="D100" s="258"/>
      <c r="E100" s="258"/>
      <c r="F100" s="258"/>
      <c r="G100" s="258"/>
      <c r="H100" s="258"/>
      <c r="I100" s="258"/>
      <c r="J100" s="258"/>
    </row>
    <row r="101" spans="1:10">
      <c r="A101" s="253"/>
      <c r="B101" s="253"/>
      <c r="C101" s="254" t="s">
        <v>85</v>
      </c>
      <c r="D101" s="255">
        <f>D102</f>
        <v>316</v>
      </c>
      <c r="E101" s="255">
        <f>E102</f>
        <v>257078</v>
      </c>
      <c r="F101" s="255">
        <f t="shared" ref="F101:J101" si="31">F102</f>
        <v>223786</v>
      </c>
      <c r="G101" s="255">
        <f t="shared" si="31"/>
        <v>283</v>
      </c>
      <c r="H101" s="255">
        <f t="shared" si="31"/>
        <v>18340</v>
      </c>
      <c r="I101" s="255">
        <f t="shared" si="31"/>
        <v>14669</v>
      </c>
      <c r="J101" s="255">
        <f t="shared" si="31"/>
        <v>0</v>
      </c>
    </row>
    <row r="102" spans="1:10" ht="33">
      <c r="A102" s="256">
        <v>754</v>
      </c>
      <c r="B102" s="256"/>
      <c r="C102" s="257" t="s">
        <v>35</v>
      </c>
      <c r="D102" s="258">
        <f>D103+D104</f>
        <v>316</v>
      </c>
      <c r="E102" s="258">
        <f>E103+E104</f>
        <v>257078</v>
      </c>
      <c r="F102" s="258">
        <f t="shared" ref="F102:J102" si="32">F103+F104</f>
        <v>223786</v>
      </c>
      <c r="G102" s="258">
        <f t="shared" si="32"/>
        <v>283</v>
      </c>
      <c r="H102" s="258">
        <f t="shared" si="32"/>
        <v>18340</v>
      </c>
      <c r="I102" s="258">
        <f t="shared" si="32"/>
        <v>14669</v>
      </c>
      <c r="J102" s="258">
        <f t="shared" si="32"/>
        <v>0</v>
      </c>
    </row>
    <row r="103" spans="1:10" ht="33">
      <c r="A103" s="259"/>
      <c r="B103" s="259">
        <v>75410</v>
      </c>
      <c r="C103" s="123" t="s">
        <v>86</v>
      </c>
      <c r="D103" s="122">
        <v>56</v>
      </c>
      <c r="E103" s="122">
        <f>F103+G103+H103+I103+J103</f>
        <v>18623</v>
      </c>
      <c r="F103" s="122"/>
      <c r="G103" s="122">
        <v>283</v>
      </c>
      <c r="H103" s="258">
        <f>16882+1318+140</f>
        <v>18340</v>
      </c>
      <c r="I103" s="122"/>
      <c r="J103" s="122"/>
    </row>
    <row r="104" spans="1:10">
      <c r="A104" s="124"/>
      <c r="B104" s="124">
        <v>75411</v>
      </c>
      <c r="C104" s="125" t="s">
        <v>87</v>
      </c>
      <c r="D104" s="127">
        <v>260</v>
      </c>
      <c r="E104" s="122">
        <f>F104+G104+H104+I104+J104</f>
        <v>238455</v>
      </c>
      <c r="F104" s="126">
        <f>219431+3335+1020</f>
        <v>223786</v>
      </c>
      <c r="G104" s="122"/>
      <c r="H104" s="258"/>
      <c r="I104" s="127">
        <f>969+13700</f>
        <v>14669</v>
      </c>
      <c r="J104" s="127"/>
    </row>
    <row r="105" spans="1:10">
      <c r="A105" s="256"/>
      <c r="B105" s="256"/>
      <c r="C105" s="257"/>
      <c r="D105" s="258"/>
      <c r="E105" s="258"/>
      <c r="F105" s="258"/>
      <c r="G105" s="258"/>
      <c r="H105" s="258"/>
      <c r="I105" s="258"/>
      <c r="J105" s="258"/>
    </row>
    <row r="106" spans="1:10">
      <c r="A106" s="273"/>
      <c r="B106" s="253"/>
      <c r="C106" s="254" t="s">
        <v>88</v>
      </c>
      <c r="D106" s="255">
        <f>D107+D112</f>
        <v>12</v>
      </c>
      <c r="E106" s="255">
        <f>E107+E112</f>
        <v>23199</v>
      </c>
      <c r="F106" s="255">
        <f>F107+F112</f>
        <v>6190</v>
      </c>
      <c r="G106" s="255">
        <f t="shared" ref="G106:J106" si="33">G107+G112</f>
        <v>446</v>
      </c>
      <c r="H106" s="255">
        <f t="shared" si="33"/>
        <v>16563</v>
      </c>
      <c r="I106" s="255">
        <f t="shared" si="33"/>
        <v>0</v>
      </c>
      <c r="J106" s="255">
        <f t="shared" si="33"/>
        <v>0</v>
      </c>
    </row>
    <row r="107" spans="1:10">
      <c r="A107" s="256">
        <v>801</v>
      </c>
      <c r="B107" s="256"/>
      <c r="C107" s="257" t="s">
        <v>89</v>
      </c>
      <c r="D107" s="258">
        <f>D108+D109+D110</f>
        <v>12</v>
      </c>
      <c r="E107" s="258">
        <f>E108+E109+E110</f>
        <v>21142</v>
      </c>
      <c r="F107" s="258">
        <f>F108+F109+F110</f>
        <v>4133</v>
      </c>
      <c r="G107" s="258">
        <f>G108+G109+G110</f>
        <v>446</v>
      </c>
      <c r="H107" s="258">
        <f>H108+H109+H110</f>
        <v>16563</v>
      </c>
      <c r="I107" s="258">
        <f t="shared" ref="I107:J107" si="34">I108+I109+I110</f>
        <v>0</v>
      </c>
      <c r="J107" s="258">
        <f t="shared" si="34"/>
        <v>0</v>
      </c>
    </row>
    <row r="108" spans="1:10">
      <c r="A108" s="259"/>
      <c r="B108" s="259">
        <v>80136</v>
      </c>
      <c r="C108" s="123" t="s">
        <v>90</v>
      </c>
      <c r="D108" s="122">
        <v>12</v>
      </c>
      <c r="E108" s="122">
        <f>F108+G108+H108+I108+J108</f>
        <v>16055</v>
      </c>
      <c r="F108" s="122"/>
      <c r="G108" s="122">
        <v>12</v>
      </c>
      <c r="H108" s="258">
        <f>15932+111</f>
        <v>16043</v>
      </c>
      <c r="I108" s="122"/>
      <c r="J108" s="122"/>
    </row>
    <row r="109" spans="1:10">
      <c r="A109" s="259"/>
      <c r="B109" s="259">
        <v>80146</v>
      </c>
      <c r="C109" s="123" t="s">
        <v>91</v>
      </c>
      <c r="D109" s="122"/>
      <c r="E109" s="122">
        <f t="shared" ref="E109:E110" si="35">F109+G109+H109+I109+J109</f>
        <v>4133</v>
      </c>
      <c r="F109" s="258">
        <v>4133</v>
      </c>
      <c r="G109" s="122"/>
      <c r="H109" s="258"/>
      <c r="I109" s="122"/>
      <c r="J109" s="122"/>
    </row>
    <row r="110" spans="1:10">
      <c r="A110" s="259"/>
      <c r="B110" s="259">
        <v>80195</v>
      </c>
      <c r="C110" s="123" t="s">
        <v>25</v>
      </c>
      <c r="D110" s="274"/>
      <c r="E110" s="122">
        <f t="shared" si="35"/>
        <v>954</v>
      </c>
      <c r="F110" s="258"/>
      <c r="G110" s="122">
        <f>430+4</f>
        <v>434</v>
      </c>
      <c r="H110" s="258">
        <v>520</v>
      </c>
      <c r="I110" s="122"/>
      <c r="J110" s="122"/>
    </row>
    <row r="111" spans="1:10">
      <c r="A111" s="259"/>
      <c r="B111" s="259"/>
      <c r="C111" s="123"/>
      <c r="D111" s="122"/>
      <c r="E111" s="122"/>
      <c r="F111" s="258"/>
      <c r="G111" s="122"/>
      <c r="H111" s="258"/>
      <c r="I111" s="122"/>
      <c r="J111" s="122"/>
    </row>
    <row r="112" spans="1:10">
      <c r="A112" s="259">
        <v>854</v>
      </c>
      <c r="B112" s="259"/>
      <c r="C112" s="123" t="s">
        <v>92</v>
      </c>
      <c r="D112" s="122">
        <f>D113</f>
        <v>0</v>
      </c>
      <c r="E112" s="122">
        <f>E113</f>
        <v>2057</v>
      </c>
      <c r="F112" s="122">
        <f t="shared" ref="F112:J112" si="36">F113</f>
        <v>2057</v>
      </c>
      <c r="G112" s="122">
        <f t="shared" si="36"/>
        <v>0</v>
      </c>
      <c r="H112" s="122">
        <f t="shared" si="36"/>
        <v>0</v>
      </c>
      <c r="I112" s="122">
        <f t="shared" si="36"/>
        <v>0</v>
      </c>
      <c r="J112" s="122">
        <f t="shared" si="36"/>
        <v>0</v>
      </c>
    </row>
    <row r="113" spans="1:10" ht="49.5">
      <c r="A113" s="259"/>
      <c r="B113" s="259">
        <v>85412</v>
      </c>
      <c r="C113" s="123" t="s">
        <v>93</v>
      </c>
      <c r="D113" s="122"/>
      <c r="E113" s="122">
        <f>F113+G113+H113+I113+J113</f>
        <v>2057</v>
      </c>
      <c r="F113" s="258">
        <v>2057</v>
      </c>
      <c r="G113" s="122"/>
      <c r="H113" s="258"/>
      <c r="I113" s="122"/>
      <c r="J113" s="122"/>
    </row>
    <row r="114" spans="1:10">
      <c r="A114" s="256"/>
      <c r="B114" s="256"/>
      <c r="C114" s="257"/>
      <c r="D114" s="258"/>
      <c r="E114" s="258"/>
      <c r="F114" s="258"/>
      <c r="G114" s="258"/>
      <c r="H114" s="258"/>
      <c r="I114" s="258"/>
      <c r="J114" s="258"/>
    </row>
    <row r="115" spans="1:10">
      <c r="A115" s="253"/>
      <c r="B115" s="253"/>
      <c r="C115" s="254" t="s">
        <v>94</v>
      </c>
      <c r="D115" s="255">
        <f>D116+D119+D124+D138</f>
        <v>28510</v>
      </c>
      <c r="E115" s="255">
        <f>E116+E119+E124+E138</f>
        <v>1006280</v>
      </c>
      <c r="F115" s="255">
        <f>F116+F119+F124+F138</f>
        <v>997872</v>
      </c>
      <c r="G115" s="255">
        <f t="shared" ref="G115:J115" si="37">G116+G119+G124+G138</f>
        <v>34</v>
      </c>
      <c r="H115" s="255">
        <f t="shared" si="37"/>
        <v>5429</v>
      </c>
      <c r="I115" s="255">
        <f t="shared" si="37"/>
        <v>0</v>
      </c>
      <c r="J115" s="255">
        <f t="shared" si="37"/>
        <v>2945</v>
      </c>
    </row>
    <row r="116" spans="1:10">
      <c r="A116" s="256">
        <v>758</v>
      </c>
      <c r="B116" s="256"/>
      <c r="C116" s="257" t="s">
        <v>95</v>
      </c>
      <c r="D116" s="258">
        <f>D117</f>
        <v>0</v>
      </c>
      <c r="E116" s="258">
        <f>E117</f>
        <v>43607</v>
      </c>
      <c r="F116" s="258">
        <f t="shared" ref="F116:J116" si="38">F117</f>
        <v>43607</v>
      </c>
      <c r="G116" s="258">
        <f t="shared" si="38"/>
        <v>0</v>
      </c>
      <c r="H116" s="258">
        <f t="shared" si="38"/>
        <v>0</v>
      </c>
      <c r="I116" s="258">
        <f t="shared" si="38"/>
        <v>0</v>
      </c>
      <c r="J116" s="258">
        <f t="shared" si="38"/>
        <v>0</v>
      </c>
    </row>
    <row r="117" spans="1:10">
      <c r="A117" s="275"/>
      <c r="B117" s="259">
        <v>75814</v>
      </c>
      <c r="C117" s="123" t="s">
        <v>96</v>
      </c>
      <c r="D117" s="262"/>
      <c r="E117" s="258">
        <f>F117+G117+H117+I117+J117</f>
        <v>43607</v>
      </c>
      <c r="F117" s="258">
        <v>43607</v>
      </c>
      <c r="G117" s="262"/>
      <c r="H117" s="258"/>
      <c r="I117" s="262"/>
      <c r="J117" s="262"/>
    </row>
    <row r="118" spans="1:10">
      <c r="A118" s="276"/>
      <c r="B118" s="276"/>
      <c r="C118" s="277"/>
      <c r="D118" s="278"/>
      <c r="E118" s="278"/>
      <c r="F118" s="278"/>
      <c r="G118" s="278"/>
      <c r="H118" s="278"/>
      <c r="I118" s="278"/>
      <c r="J118" s="278"/>
    </row>
    <row r="119" spans="1:10">
      <c r="A119" s="256">
        <v>851</v>
      </c>
      <c r="B119" s="256"/>
      <c r="C119" s="257" t="s">
        <v>83</v>
      </c>
      <c r="D119" s="258">
        <f>D120+D121+D122</f>
        <v>0</v>
      </c>
      <c r="E119" s="258">
        <f>E120+E121+E122</f>
        <v>33731</v>
      </c>
      <c r="F119" s="258">
        <f t="shared" ref="F119:J119" si="39">F120+F121+F122</f>
        <v>28307</v>
      </c>
      <c r="G119" s="258">
        <f t="shared" si="39"/>
        <v>34</v>
      </c>
      <c r="H119" s="258">
        <f t="shared" si="39"/>
        <v>5390</v>
      </c>
      <c r="I119" s="258">
        <f t="shared" si="39"/>
        <v>0</v>
      </c>
      <c r="J119" s="258">
        <f t="shared" si="39"/>
        <v>0</v>
      </c>
    </row>
    <row r="120" spans="1:10" ht="49.5">
      <c r="A120" s="259"/>
      <c r="B120" s="259">
        <v>85156</v>
      </c>
      <c r="C120" s="123" t="s">
        <v>249</v>
      </c>
      <c r="D120" s="122"/>
      <c r="E120" s="122"/>
      <c r="F120" s="258"/>
      <c r="G120" s="122"/>
      <c r="H120" s="258"/>
      <c r="I120" s="122"/>
      <c r="J120" s="122"/>
    </row>
    <row r="121" spans="1:10">
      <c r="A121" s="259"/>
      <c r="B121" s="259">
        <v>85157</v>
      </c>
      <c r="C121" s="123" t="s">
        <v>208</v>
      </c>
      <c r="D121" s="122"/>
      <c r="E121" s="122">
        <f>F121+G121+H121+I121+J121</f>
        <v>32825</v>
      </c>
      <c r="F121" s="258">
        <v>27914</v>
      </c>
      <c r="G121" s="122"/>
      <c r="H121" s="258">
        <v>4911</v>
      </c>
      <c r="I121" s="122"/>
      <c r="J121" s="122"/>
    </row>
    <row r="122" spans="1:10">
      <c r="A122" s="256"/>
      <c r="B122" s="256">
        <v>85195</v>
      </c>
      <c r="C122" s="257" t="s">
        <v>25</v>
      </c>
      <c r="D122" s="258"/>
      <c r="E122" s="258">
        <f>F122+G122+H122+I122+J122</f>
        <v>906</v>
      </c>
      <c r="F122" s="258">
        <f>358+35</f>
        <v>393</v>
      </c>
      <c r="G122" s="258">
        <v>34</v>
      </c>
      <c r="H122" s="258">
        <v>479</v>
      </c>
      <c r="I122" s="258"/>
      <c r="J122" s="258"/>
    </row>
    <row r="123" spans="1:10">
      <c r="A123" s="259"/>
      <c r="B123" s="259"/>
      <c r="C123" s="123"/>
      <c r="D123" s="122"/>
      <c r="E123" s="122"/>
      <c r="F123" s="122"/>
      <c r="G123" s="122"/>
      <c r="H123" s="258"/>
      <c r="I123" s="122"/>
      <c r="J123" s="122"/>
    </row>
    <row r="124" spans="1:10">
      <c r="A124" s="259">
        <v>852</v>
      </c>
      <c r="B124" s="259"/>
      <c r="C124" s="123" t="s">
        <v>98</v>
      </c>
      <c r="D124" s="122">
        <f>D125+D126+D127+D128+D129+D130+D131+D132+D133+D134+D135+D136</f>
        <v>510</v>
      </c>
      <c r="E124" s="122">
        <f>E125+E126+E127+E128+E129+E130+E131+E132+E133+E134+E135+E136</f>
        <v>291698</v>
      </c>
      <c r="F124" s="122">
        <f t="shared" ref="F124:J124" si="40">F125+F126+F127+F128+F129+F130+F131+F132+F133+F134+F135+F136</f>
        <v>291659</v>
      </c>
      <c r="G124" s="122">
        <f t="shared" si="40"/>
        <v>0</v>
      </c>
      <c r="H124" s="122">
        <f t="shared" si="40"/>
        <v>39</v>
      </c>
      <c r="I124" s="122">
        <f t="shared" si="40"/>
        <v>0</v>
      </c>
      <c r="J124" s="122">
        <f t="shared" si="40"/>
        <v>0</v>
      </c>
    </row>
    <row r="125" spans="1:10">
      <c r="A125" s="259"/>
      <c r="B125" s="259">
        <v>85202</v>
      </c>
      <c r="C125" s="123" t="s">
        <v>99</v>
      </c>
      <c r="D125" s="122"/>
      <c r="E125" s="122">
        <f>F125+G125+H125+I125+J125</f>
        <v>38381</v>
      </c>
      <c r="F125" s="122">
        <v>38381</v>
      </c>
      <c r="G125" s="122"/>
      <c r="H125" s="258"/>
      <c r="I125" s="122"/>
      <c r="J125" s="122"/>
    </row>
    <row r="126" spans="1:10">
      <c r="A126" s="256"/>
      <c r="B126" s="256">
        <v>85203</v>
      </c>
      <c r="C126" s="257" t="s">
        <v>100</v>
      </c>
      <c r="D126" s="258"/>
      <c r="E126" s="258">
        <f t="shared" ref="E126:E136" si="41">F126+G126+H126+I126+J126</f>
        <v>62643</v>
      </c>
      <c r="F126" s="258">
        <f>47378+15265</f>
        <v>62643</v>
      </c>
      <c r="G126" s="258"/>
      <c r="H126" s="258"/>
      <c r="I126" s="258"/>
      <c r="J126" s="258"/>
    </row>
    <row r="127" spans="1:10" ht="33">
      <c r="A127" s="256"/>
      <c r="B127" s="256">
        <v>85205</v>
      </c>
      <c r="C127" s="257" t="s">
        <v>265</v>
      </c>
      <c r="D127" s="258"/>
      <c r="E127" s="258">
        <f t="shared" si="41"/>
        <v>2604</v>
      </c>
      <c r="F127" s="258">
        <f>2513+76+15</f>
        <v>2604</v>
      </c>
      <c r="G127" s="258"/>
      <c r="H127" s="258"/>
      <c r="I127" s="258"/>
      <c r="J127" s="258"/>
    </row>
    <row r="128" spans="1:10" ht="66">
      <c r="A128" s="263"/>
      <c r="B128" s="263">
        <v>85213</v>
      </c>
      <c r="C128" s="264" t="s">
        <v>102</v>
      </c>
      <c r="D128" s="265"/>
      <c r="E128" s="122">
        <f t="shared" si="41"/>
        <v>8300</v>
      </c>
      <c r="F128" s="265">
        <f>6874+1426</f>
        <v>8300</v>
      </c>
      <c r="G128" s="265"/>
      <c r="H128" s="266"/>
      <c r="I128" s="265"/>
      <c r="J128" s="265"/>
    </row>
    <row r="129" spans="1:10" ht="33">
      <c r="A129" s="263"/>
      <c r="B129" s="263">
        <v>85214</v>
      </c>
      <c r="C129" s="264" t="s">
        <v>103</v>
      </c>
      <c r="D129" s="265"/>
      <c r="E129" s="122">
        <f t="shared" si="41"/>
        <v>38671</v>
      </c>
      <c r="F129" s="265">
        <f>32507+6164</f>
        <v>38671</v>
      </c>
      <c r="G129" s="265"/>
      <c r="H129" s="266"/>
      <c r="I129" s="265"/>
      <c r="J129" s="265"/>
    </row>
    <row r="130" spans="1:10">
      <c r="A130" s="263"/>
      <c r="B130" s="263">
        <v>85216</v>
      </c>
      <c r="C130" s="264" t="s">
        <v>104</v>
      </c>
      <c r="D130" s="265"/>
      <c r="E130" s="122">
        <f t="shared" si="41"/>
        <v>82847</v>
      </c>
      <c r="F130" s="265">
        <f>59427+23420</f>
        <v>82847</v>
      </c>
      <c r="G130" s="265"/>
      <c r="H130" s="266"/>
      <c r="I130" s="265"/>
      <c r="J130" s="265"/>
    </row>
    <row r="131" spans="1:10">
      <c r="A131" s="256"/>
      <c r="B131" s="256">
        <v>85219</v>
      </c>
      <c r="C131" s="257" t="s">
        <v>105</v>
      </c>
      <c r="D131" s="258"/>
      <c r="E131" s="258">
        <f t="shared" si="41"/>
        <v>29159</v>
      </c>
      <c r="F131" s="258">
        <f>28259+900</f>
        <v>29159</v>
      </c>
      <c r="G131" s="258"/>
      <c r="H131" s="258"/>
      <c r="I131" s="258"/>
      <c r="J131" s="258"/>
    </row>
    <row r="132" spans="1:10" ht="33">
      <c r="A132" s="263"/>
      <c r="B132" s="263">
        <v>85228</v>
      </c>
      <c r="C132" s="264" t="s">
        <v>106</v>
      </c>
      <c r="D132" s="265">
        <v>510</v>
      </c>
      <c r="E132" s="265">
        <f t="shared" si="41"/>
        <v>5233</v>
      </c>
      <c r="F132" s="265">
        <f>4903+18+312</f>
        <v>5233</v>
      </c>
      <c r="G132" s="265"/>
      <c r="H132" s="266"/>
      <c r="I132" s="265"/>
      <c r="J132" s="265"/>
    </row>
    <row r="133" spans="1:10">
      <c r="A133" s="263"/>
      <c r="B133" s="263">
        <v>85230</v>
      </c>
      <c r="C133" s="279" t="s">
        <v>107</v>
      </c>
      <c r="D133" s="265"/>
      <c r="E133" s="122">
        <f t="shared" si="41"/>
        <v>22267</v>
      </c>
      <c r="F133" s="265">
        <v>22267</v>
      </c>
      <c r="G133" s="265"/>
      <c r="H133" s="266"/>
      <c r="I133" s="265"/>
      <c r="J133" s="265"/>
    </row>
    <row r="134" spans="1:10">
      <c r="A134" s="263"/>
      <c r="B134" s="263">
        <v>85231</v>
      </c>
      <c r="C134" s="264" t="s">
        <v>109</v>
      </c>
      <c r="D134" s="265"/>
      <c r="E134" s="122">
        <f t="shared" si="41"/>
        <v>300</v>
      </c>
      <c r="F134" s="265">
        <v>300</v>
      </c>
      <c r="G134" s="265"/>
      <c r="H134" s="266"/>
      <c r="I134" s="265"/>
      <c r="J134" s="265"/>
    </row>
    <row r="135" spans="1:10">
      <c r="A135" s="263"/>
      <c r="B135" s="263">
        <v>85278</v>
      </c>
      <c r="C135" s="264" t="s">
        <v>250</v>
      </c>
      <c r="D135" s="265"/>
      <c r="E135" s="122">
        <f t="shared" si="41"/>
        <v>200</v>
      </c>
      <c r="F135" s="265">
        <v>200</v>
      </c>
      <c r="G135" s="265"/>
      <c r="H135" s="266"/>
      <c r="I135" s="265"/>
      <c r="J135" s="265"/>
    </row>
    <row r="136" spans="1:10">
      <c r="A136" s="263"/>
      <c r="B136" s="263">
        <v>85295</v>
      </c>
      <c r="C136" s="264" t="s">
        <v>25</v>
      </c>
      <c r="D136" s="265"/>
      <c r="E136" s="265">
        <f t="shared" si="41"/>
        <v>1093</v>
      </c>
      <c r="F136" s="265">
        <f>947+107</f>
        <v>1054</v>
      </c>
      <c r="G136" s="265"/>
      <c r="H136" s="266">
        <v>39</v>
      </c>
      <c r="I136" s="265"/>
      <c r="J136" s="265"/>
    </row>
    <row r="137" spans="1:10">
      <c r="A137" s="263"/>
      <c r="B137" s="263"/>
      <c r="C137" s="264"/>
      <c r="D137" s="265"/>
      <c r="E137" s="265"/>
      <c r="F137" s="265"/>
      <c r="G137" s="265"/>
      <c r="H137" s="266"/>
      <c r="I137" s="265"/>
      <c r="J137" s="265"/>
    </row>
    <row r="138" spans="1:10">
      <c r="A138" s="263">
        <v>855</v>
      </c>
      <c r="B138" s="263"/>
      <c r="C138" s="264" t="s">
        <v>110</v>
      </c>
      <c r="D138" s="265">
        <f>D139+D140+D141+D142+D143+D144</f>
        <v>28000</v>
      </c>
      <c r="E138" s="265">
        <f>E139+E140+E141+E142+E143+E144</f>
        <v>637244</v>
      </c>
      <c r="F138" s="265">
        <f t="shared" ref="F138:J138" si="42">F139+F140+F141+F142+F143+F144</f>
        <v>634299</v>
      </c>
      <c r="G138" s="265">
        <f t="shared" si="42"/>
        <v>0</v>
      </c>
      <c r="H138" s="265">
        <f t="shared" si="42"/>
        <v>0</v>
      </c>
      <c r="I138" s="265">
        <f t="shared" si="42"/>
        <v>0</v>
      </c>
      <c r="J138" s="265">
        <f t="shared" si="42"/>
        <v>2945</v>
      </c>
    </row>
    <row r="139" spans="1:10" ht="66">
      <c r="A139" s="263"/>
      <c r="B139" s="263">
        <v>85502</v>
      </c>
      <c r="C139" s="264" t="s">
        <v>113</v>
      </c>
      <c r="D139" s="265">
        <v>28000</v>
      </c>
      <c r="E139" s="265">
        <f>F139+G139+H139+I139+J139</f>
        <v>614328</v>
      </c>
      <c r="F139" s="265">
        <v>614328</v>
      </c>
      <c r="G139" s="265"/>
      <c r="H139" s="266"/>
      <c r="I139" s="265"/>
      <c r="J139" s="265"/>
    </row>
    <row r="140" spans="1:10">
      <c r="A140" s="263"/>
      <c r="B140" s="263">
        <v>85503</v>
      </c>
      <c r="C140" s="264" t="s">
        <v>228</v>
      </c>
      <c r="D140" s="265"/>
      <c r="E140" s="265">
        <f t="shared" ref="E140:E142" si="43">F140+G140+H140+I140+J140</f>
        <v>60</v>
      </c>
      <c r="F140" s="265">
        <v>60</v>
      </c>
      <c r="G140" s="265"/>
      <c r="H140" s="266"/>
      <c r="I140" s="265"/>
      <c r="J140" s="265"/>
    </row>
    <row r="141" spans="1:10">
      <c r="A141" s="263"/>
      <c r="B141" s="263">
        <v>85508</v>
      </c>
      <c r="C141" s="264" t="s">
        <v>114</v>
      </c>
      <c r="D141" s="265"/>
      <c r="E141" s="265">
        <f t="shared" si="43"/>
        <v>100</v>
      </c>
      <c r="F141" s="265">
        <v>100</v>
      </c>
      <c r="G141" s="265"/>
      <c r="H141" s="266"/>
      <c r="I141" s="265"/>
      <c r="J141" s="265"/>
    </row>
    <row r="142" spans="1:10">
      <c r="A142" s="263"/>
      <c r="B142" s="263">
        <v>85509</v>
      </c>
      <c r="C142" s="264" t="s">
        <v>115</v>
      </c>
      <c r="D142" s="265"/>
      <c r="E142" s="265">
        <f t="shared" si="43"/>
        <v>5281</v>
      </c>
      <c r="F142" s="265">
        <f>5236+45</f>
        <v>5281</v>
      </c>
      <c r="G142" s="265"/>
      <c r="H142" s="266"/>
      <c r="I142" s="265"/>
      <c r="J142" s="265"/>
    </row>
    <row r="143" spans="1:10" ht="115.5">
      <c r="A143" s="259"/>
      <c r="B143" s="259">
        <v>85513</v>
      </c>
      <c r="C143" s="123" t="s">
        <v>227</v>
      </c>
      <c r="D143" s="122"/>
      <c r="E143" s="265">
        <f>F143+G143+H143+I143+J143</f>
        <v>14530</v>
      </c>
      <c r="F143" s="122">
        <f>13900+630</f>
        <v>14530</v>
      </c>
      <c r="G143" s="122"/>
      <c r="H143" s="258"/>
      <c r="I143" s="122"/>
      <c r="J143" s="122"/>
    </row>
    <row r="144" spans="1:10">
      <c r="A144" s="259"/>
      <c r="B144" s="259">
        <v>85516</v>
      </c>
      <c r="C144" s="264" t="s">
        <v>229</v>
      </c>
      <c r="D144" s="122"/>
      <c r="E144" s="265">
        <f t="shared" ref="E144" si="44">F144+G144+H144+I144+J144</f>
        <v>2945</v>
      </c>
      <c r="F144" s="122"/>
      <c r="G144" s="122"/>
      <c r="H144" s="258"/>
      <c r="I144" s="122"/>
      <c r="J144" s="122">
        <v>2945</v>
      </c>
    </row>
    <row r="145" spans="1:10">
      <c r="A145" s="259"/>
      <c r="B145" s="259"/>
      <c r="C145" s="123"/>
      <c r="D145" s="122"/>
      <c r="E145" s="122"/>
      <c r="F145" s="122"/>
      <c r="G145" s="122"/>
      <c r="H145" s="258"/>
      <c r="I145" s="122"/>
      <c r="J145" s="122"/>
    </row>
    <row r="146" spans="1:10" ht="33">
      <c r="A146" s="253"/>
      <c r="B146" s="253"/>
      <c r="C146" s="254" t="s">
        <v>117</v>
      </c>
      <c r="D146" s="255">
        <f>D147</f>
        <v>130</v>
      </c>
      <c r="E146" s="255">
        <f>E147</f>
        <v>20119</v>
      </c>
      <c r="F146" s="255">
        <f t="shared" ref="F146:J147" si="45">F147</f>
        <v>12870</v>
      </c>
      <c r="G146" s="255">
        <f t="shared" si="45"/>
        <v>2</v>
      </c>
      <c r="H146" s="255">
        <f t="shared" si="45"/>
        <v>7247</v>
      </c>
      <c r="I146" s="255">
        <f t="shared" si="45"/>
        <v>0</v>
      </c>
      <c r="J146" s="255">
        <f t="shared" si="45"/>
        <v>0</v>
      </c>
    </row>
    <row r="147" spans="1:10">
      <c r="A147" s="259">
        <v>853</v>
      </c>
      <c r="B147" s="259"/>
      <c r="C147" s="123" t="s">
        <v>118</v>
      </c>
      <c r="D147" s="122">
        <f>D148</f>
        <v>130</v>
      </c>
      <c r="E147" s="122">
        <f>E148</f>
        <v>20119</v>
      </c>
      <c r="F147" s="122">
        <f t="shared" si="45"/>
        <v>12870</v>
      </c>
      <c r="G147" s="122">
        <f t="shared" si="45"/>
        <v>2</v>
      </c>
      <c r="H147" s="122">
        <f t="shared" si="45"/>
        <v>7247</v>
      </c>
      <c r="I147" s="122">
        <f t="shared" si="45"/>
        <v>0</v>
      </c>
      <c r="J147" s="122">
        <f t="shared" si="45"/>
        <v>0</v>
      </c>
    </row>
    <row r="148" spans="1:10">
      <c r="A148" s="256"/>
      <c r="B148" s="256">
        <v>85321</v>
      </c>
      <c r="C148" s="257" t="s">
        <v>119</v>
      </c>
      <c r="D148" s="258">
        <v>130</v>
      </c>
      <c r="E148" s="258">
        <f>F148+G148+H148+I148+J148</f>
        <v>20119</v>
      </c>
      <c r="F148" s="258">
        <f>11733+529+608</f>
        <v>12870</v>
      </c>
      <c r="G148" s="258">
        <v>2</v>
      </c>
      <c r="H148" s="258">
        <f>7309-62</f>
        <v>7247</v>
      </c>
      <c r="I148" s="258"/>
      <c r="J148" s="258"/>
    </row>
    <row r="149" spans="1:10">
      <c r="A149" s="256"/>
      <c r="B149" s="256"/>
      <c r="C149" s="257"/>
      <c r="D149" s="258"/>
      <c r="E149" s="258"/>
      <c r="F149" s="258"/>
      <c r="G149" s="258"/>
      <c r="H149" s="258"/>
      <c r="I149" s="258"/>
      <c r="J149" s="258"/>
    </row>
    <row r="150" spans="1:10">
      <c r="A150" s="253"/>
      <c r="B150" s="253"/>
      <c r="C150" s="280" t="s">
        <v>121</v>
      </c>
      <c r="D150" s="281">
        <f>D151</f>
        <v>5722</v>
      </c>
      <c r="E150" s="281">
        <f>E151</f>
        <v>172285</v>
      </c>
      <c r="F150" s="281">
        <f t="shared" ref="F150:J151" si="46">F151</f>
        <v>0</v>
      </c>
      <c r="G150" s="281">
        <f t="shared" si="46"/>
        <v>110</v>
      </c>
      <c r="H150" s="281">
        <f t="shared" si="46"/>
        <v>171805</v>
      </c>
      <c r="I150" s="281">
        <f t="shared" si="46"/>
        <v>370</v>
      </c>
      <c r="J150" s="281">
        <f t="shared" si="46"/>
        <v>0</v>
      </c>
    </row>
    <row r="151" spans="1:10">
      <c r="A151" s="256">
        <v>851</v>
      </c>
      <c r="B151" s="276"/>
      <c r="C151" s="282" t="s">
        <v>83</v>
      </c>
      <c r="D151" s="283">
        <f>D152</f>
        <v>5722</v>
      </c>
      <c r="E151" s="283">
        <f>E152</f>
        <v>172285</v>
      </c>
      <c r="F151" s="283">
        <f t="shared" si="46"/>
        <v>0</v>
      </c>
      <c r="G151" s="283">
        <f t="shared" si="46"/>
        <v>110</v>
      </c>
      <c r="H151" s="283">
        <f t="shared" si="46"/>
        <v>171805</v>
      </c>
      <c r="I151" s="283">
        <f t="shared" si="46"/>
        <v>370</v>
      </c>
      <c r="J151" s="283">
        <f t="shared" si="46"/>
        <v>0</v>
      </c>
    </row>
    <row r="152" spans="1:10">
      <c r="A152" s="275"/>
      <c r="B152" s="259">
        <v>85132</v>
      </c>
      <c r="C152" s="284" t="s">
        <v>122</v>
      </c>
      <c r="D152" s="285">
        <v>5722</v>
      </c>
      <c r="E152" s="285">
        <f>F152+G152++H152+I152+J152</f>
        <v>172285</v>
      </c>
      <c r="F152" s="285"/>
      <c r="G152" s="285">
        <v>110</v>
      </c>
      <c r="H152" s="283">
        <f>169166+1267+1372</f>
        <v>171805</v>
      </c>
      <c r="I152" s="285">
        <v>370</v>
      </c>
      <c r="J152" s="285"/>
    </row>
    <row r="153" spans="1:10">
      <c r="A153" s="256"/>
      <c r="B153" s="256"/>
      <c r="C153" s="257"/>
      <c r="D153" s="258"/>
      <c r="E153" s="258"/>
      <c r="F153" s="258"/>
      <c r="G153" s="258"/>
      <c r="H153" s="258"/>
      <c r="I153" s="258"/>
      <c r="J153" s="258"/>
    </row>
    <row r="154" spans="1:10">
      <c r="A154" s="253"/>
      <c r="B154" s="253"/>
      <c r="C154" s="254" t="s">
        <v>123</v>
      </c>
      <c r="D154" s="255">
        <f>D155</f>
        <v>0</v>
      </c>
      <c r="E154" s="255">
        <f>E155</f>
        <v>1957</v>
      </c>
      <c r="F154" s="255">
        <f t="shared" ref="F154:J155" si="47">F155</f>
        <v>0</v>
      </c>
      <c r="G154" s="255">
        <f t="shared" si="47"/>
        <v>1</v>
      </c>
      <c r="H154" s="255">
        <f t="shared" si="47"/>
        <v>1956</v>
      </c>
      <c r="I154" s="255">
        <f t="shared" si="47"/>
        <v>0</v>
      </c>
      <c r="J154" s="255">
        <f t="shared" si="47"/>
        <v>0</v>
      </c>
    </row>
    <row r="155" spans="1:10">
      <c r="A155" s="256">
        <v>851</v>
      </c>
      <c r="B155" s="256"/>
      <c r="C155" s="257" t="s">
        <v>83</v>
      </c>
      <c r="D155" s="258">
        <f>D156</f>
        <v>0</v>
      </c>
      <c r="E155" s="258">
        <f>E156</f>
        <v>1957</v>
      </c>
      <c r="F155" s="258">
        <f t="shared" si="47"/>
        <v>0</v>
      </c>
      <c r="G155" s="258">
        <f t="shared" si="47"/>
        <v>1</v>
      </c>
      <c r="H155" s="258">
        <f t="shared" si="47"/>
        <v>1956</v>
      </c>
      <c r="I155" s="258">
        <f t="shared" si="47"/>
        <v>0</v>
      </c>
      <c r="J155" s="258">
        <f t="shared" si="47"/>
        <v>0</v>
      </c>
    </row>
    <row r="156" spans="1:10">
      <c r="A156" s="259"/>
      <c r="B156" s="259">
        <v>85133</v>
      </c>
      <c r="C156" s="123" t="s">
        <v>124</v>
      </c>
      <c r="D156" s="122">
        <v>0</v>
      </c>
      <c r="E156" s="122">
        <f>F156+G156+H156+I156+J156</f>
        <v>1957</v>
      </c>
      <c r="F156" s="122"/>
      <c r="G156" s="122">
        <v>1</v>
      </c>
      <c r="H156" s="258">
        <f>1942+14</f>
        <v>1956</v>
      </c>
      <c r="I156" s="122"/>
      <c r="J156" s="122"/>
    </row>
    <row r="157" spans="1:10">
      <c r="A157" s="286"/>
      <c r="B157" s="256"/>
      <c r="C157" s="257"/>
      <c r="D157" s="287"/>
      <c r="E157" s="287"/>
      <c r="F157" s="287"/>
      <c r="G157" s="287"/>
      <c r="H157" s="287"/>
      <c r="I157" s="287"/>
      <c r="J157" s="258"/>
    </row>
    <row r="158" spans="1:10">
      <c r="A158" s="253"/>
      <c r="B158" s="253"/>
      <c r="C158" s="254" t="s">
        <v>125</v>
      </c>
      <c r="D158" s="255">
        <f>D159</f>
        <v>200</v>
      </c>
      <c r="E158" s="255">
        <f>E159</f>
        <v>13123</v>
      </c>
      <c r="F158" s="255">
        <f t="shared" ref="F158:J159" si="48">F159</f>
        <v>0</v>
      </c>
      <c r="G158" s="255">
        <f t="shared" si="48"/>
        <v>16</v>
      </c>
      <c r="H158" s="255">
        <f t="shared" si="48"/>
        <v>12957</v>
      </c>
      <c r="I158" s="255">
        <f t="shared" si="48"/>
        <v>150</v>
      </c>
      <c r="J158" s="255">
        <f t="shared" si="48"/>
        <v>0</v>
      </c>
    </row>
    <row r="159" spans="1:10">
      <c r="A159" s="256">
        <v>900</v>
      </c>
      <c r="B159" s="256"/>
      <c r="C159" s="257" t="s">
        <v>37</v>
      </c>
      <c r="D159" s="258">
        <f>D160</f>
        <v>200</v>
      </c>
      <c r="E159" s="258">
        <f>E160</f>
        <v>13123</v>
      </c>
      <c r="F159" s="258">
        <f t="shared" si="48"/>
        <v>0</v>
      </c>
      <c r="G159" s="258">
        <f t="shared" si="48"/>
        <v>16</v>
      </c>
      <c r="H159" s="258">
        <f t="shared" si="48"/>
        <v>12957</v>
      </c>
      <c r="I159" s="258">
        <f t="shared" si="48"/>
        <v>150</v>
      </c>
      <c r="J159" s="258">
        <f t="shared" si="48"/>
        <v>0</v>
      </c>
    </row>
    <row r="160" spans="1:10">
      <c r="A160" s="259"/>
      <c r="B160" s="259">
        <v>90014</v>
      </c>
      <c r="C160" s="123" t="s">
        <v>126</v>
      </c>
      <c r="D160" s="122">
        <v>200</v>
      </c>
      <c r="E160" s="122">
        <f>F160+G160+H160+I160+J160</f>
        <v>13123</v>
      </c>
      <c r="F160" s="122"/>
      <c r="G160" s="122">
        <v>16</v>
      </c>
      <c r="H160" s="258">
        <f>12822+95+40</f>
        <v>12957</v>
      </c>
      <c r="I160" s="122">
        <v>150</v>
      </c>
      <c r="J160" s="122"/>
    </row>
    <row r="161" spans="1:10">
      <c r="A161" s="256"/>
      <c r="B161" s="256"/>
      <c r="C161" s="257"/>
      <c r="D161" s="258"/>
      <c r="E161" s="258"/>
      <c r="F161" s="258"/>
      <c r="G161" s="258"/>
      <c r="H161" s="258"/>
      <c r="I161" s="258"/>
      <c r="J161" s="258"/>
    </row>
    <row r="162" spans="1:10">
      <c r="A162" s="253"/>
      <c r="B162" s="253"/>
      <c r="C162" s="254" t="s">
        <v>127</v>
      </c>
      <c r="D162" s="255">
        <f>D163</f>
        <v>0</v>
      </c>
      <c r="E162" s="255">
        <f>E163</f>
        <v>7775</v>
      </c>
      <c r="F162" s="255">
        <f t="shared" ref="F162:J162" si="49">F163</f>
        <v>685</v>
      </c>
      <c r="G162" s="255">
        <f t="shared" si="49"/>
        <v>15</v>
      </c>
      <c r="H162" s="255">
        <f t="shared" si="49"/>
        <v>6679</v>
      </c>
      <c r="I162" s="255">
        <f t="shared" si="49"/>
        <v>60</v>
      </c>
      <c r="J162" s="255">
        <f t="shared" si="49"/>
        <v>336</v>
      </c>
    </row>
    <row r="163" spans="1:10">
      <c r="A163" s="256">
        <v>921</v>
      </c>
      <c r="B163" s="256"/>
      <c r="C163" s="257" t="s">
        <v>128</v>
      </c>
      <c r="D163" s="258">
        <f>D164+D165</f>
        <v>0</v>
      </c>
      <c r="E163" s="258">
        <f>E164+E165</f>
        <v>7775</v>
      </c>
      <c r="F163" s="258">
        <f t="shared" ref="F163:J163" si="50">F164+F165</f>
        <v>685</v>
      </c>
      <c r="G163" s="258">
        <f t="shared" si="50"/>
        <v>15</v>
      </c>
      <c r="H163" s="258">
        <f t="shared" si="50"/>
        <v>6679</v>
      </c>
      <c r="I163" s="258">
        <f t="shared" si="50"/>
        <v>60</v>
      </c>
      <c r="J163" s="258">
        <f t="shared" si="50"/>
        <v>336</v>
      </c>
    </row>
    <row r="164" spans="1:10">
      <c r="A164" s="259"/>
      <c r="B164" s="259">
        <v>92120</v>
      </c>
      <c r="C164" s="288" t="s">
        <v>129</v>
      </c>
      <c r="D164" s="122">
        <v>0</v>
      </c>
      <c r="E164" s="122">
        <f>F164+G164+H164+I164+J164</f>
        <v>1044</v>
      </c>
      <c r="F164" s="122">
        <v>685</v>
      </c>
      <c r="G164" s="122"/>
      <c r="H164" s="258">
        <f>304+10</f>
        <v>314</v>
      </c>
      <c r="I164" s="122"/>
      <c r="J164" s="122">
        <v>45</v>
      </c>
    </row>
    <row r="165" spans="1:10">
      <c r="A165" s="259"/>
      <c r="B165" s="259">
        <v>92121</v>
      </c>
      <c r="C165" s="123" t="s">
        <v>130</v>
      </c>
      <c r="D165" s="122">
        <v>0</v>
      </c>
      <c r="E165" s="122">
        <f>F165+G165+H165+I165+J165</f>
        <v>6731</v>
      </c>
      <c r="F165" s="122"/>
      <c r="G165" s="122">
        <v>15</v>
      </c>
      <c r="H165" s="258">
        <f>6269+46+50</f>
        <v>6365</v>
      </c>
      <c r="I165" s="122">
        <v>60</v>
      </c>
      <c r="J165" s="122">
        <f>283+8</f>
        <v>291</v>
      </c>
    </row>
    <row r="166" spans="1:10">
      <c r="A166" s="256"/>
      <c r="B166" s="256"/>
      <c r="C166" s="257"/>
      <c r="D166" s="258"/>
      <c r="E166" s="258"/>
      <c r="F166" s="258"/>
      <c r="G166" s="258"/>
      <c r="H166" s="258"/>
      <c r="I166" s="258"/>
      <c r="J166" s="258"/>
    </row>
    <row r="167" spans="1:10">
      <c r="A167" s="253"/>
      <c r="B167" s="253"/>
      <c r="C167" s="254" t="s">
        <v>131</v>
      </c>
      <c r="D167" s="255">
        <f>D168+D172+D177+D184+D189+D193+D196</f>
        <v>15555</v>
      </c>
      <c r="E167" s="255">
        <f>E168+E172+E177+E184+E189+E193+E196</f>
        <v>120425</v>
      </c>
      <c r="F167" s="255">
        <f t="shared" ref="F167:I167" si="51">F168+F172+F177+F184+F189+F193+F196</f>
        <v>0</v>
      </c>
      <c r="G167" s="255">
        <f t="shared" si="51"/>
        <v>79</v>
      </c>
      <c r="H167" s="255">
        <f>H168+H172+H177+H184+H189+H193+H196</f>
        <v>113200</v>
      </c>
      <c r="I167" s="255">
        <f t="shared" si="51"/>
        <v>2659</v>
      </c>
      <c r="J167" s="255">
        <f>J168+J172+J177+J184+J189+J193+J196</f>
        <v>4487</v>
      </c>
    </row>
    <row r="168" spans="1:10">
      <c r="A168" s="256" t="s">
        <v>18</v>
      </c>
      <c r="B168" s="256"/>
      <c r="C168" s="257" t="s">
        <v>19</v>
      </c>
      <c r="D168" s="258">
        <f>D169+D170</f>
        <v>8</v>
      </c>
      <c r="E168" s="258">
        <f>E169+E170</f>
        <v>1550</v>
      </c>
      <c r="F168" s="258">
        <f t="shared" ref="F168:J168" si="52">F169+F170</f>
        <v>0</v>
      </c>
      <c r="G168" s="258">
        <f t="shared" si="52"/>
        <v>15</v>
      </c>
      <c r="H168" s="258">
        <f t="shared" si="52"/>
        <v>1535</v>
      </c>
      <c r="I168" s="258">
        <f t="shared" si="52"/>
        <v>0</v>
      </c>
      <c r="J168" s="258">
        <f t="shared" si="52"/>
        <v>0</v>
      </c>
    </row>
    <row r="169" spans="1:10">
      <c r="A169" s="256"/>
      <c r="B169" s="260" t="s">
        <v>50</v>
      </c>
      <c r="C169" s="257" t="s">
        <v>51</v>
      </c>
      <c r="D169" s="258">
        <v>7</v>
      </c>
      <c r="E169" s="258">
        <f>F169+G169+H169+I169+J169</f>
        <v>0</v>
      </c>
      <c r="F169" s="258"/>
      <c r="G169" s="258"/>
      <c r="H169" s="258"/>
      <c r="I169" s="258"/>
      <c r="J169" s="258"/>
    </row>
    <row r="170" spans="1:10">
      <c r="A170" s="256"/>
      <c r="B170" s="256" t="s">
        <v>24</v>
      </c>
      <c r="C170" s="257" t="s">
        <v>25</v>
      </c>
      <c r="D170" s="258">
        <v>1</v>
      </c>
      <c r="E170" s="258">
        <f>F170+G170+H170+I170+J170</f>
        <v>1550</v>
      </c>
      <c r="F170" s="258"/>
      <c r="G170" s="258">
        <v>15</v>
      </c>
      <c r="H170" s="258">
        <f>1513+10+12</f>
        <v>1535</v>
      </c>
      <c r="I170" s="258"/>
      <c r="J170" s="258"/>
    </row>
    <row r="171" spans="1:10">
      <c r="A171" s="276"/>
      <c r="B171" s="276"/>
      <c r="C171" s="277"/>
      <c r="D171" s="278"/>
      <c r="E171" s="278"/>
      <c r="F171" s="278"/>
      <c r="G171" s="278"/>
      <c r="H171" s="278"/>
      <c r="I171" s="278"/>
      <c r="J171" s="278"/>
    </row>
    <row r="172" spans="1:10">
      <c r="A172" s="256">
        <v>710</v>
      </c>
      <c r="B172" s="256"/>
      <c r="C172" s="257" t="s">
        <v>33</v>
      </c>
      <c r="D172" s="258">
        <f>D173+D174+D175</f>
        <v>1137</v>
      </c>
      <c r="E172" s="258">
        <f>E173+E174+E175</f>
        <v>0</v>
      </c>
      <c r="F172" s="258">
        <f t="shared" ref="F172:J172" si="53">F173+F174+F175</f>
        <v>0</v>
      </c>
      <c r="G172" s="258">
        <f t="shared" si="53"/>
        <v>0</v>
      </c>
      <c r="H172" s="258">
        <f t="shared" si="53"/>
        <v>0</v>
      </c>
      <c r="I172" s="258">
        <f t="shared" si="53"/>
        <v>0</v>
      </c>
      <c r="J172" s="258">
        <f t="shared" si="53"/>
        <v>0</v>
      </c>
    </row>
    <row r="173" spans="1:10">
      <c r="A173" s="256"/>
      <c r="B173" s="256">
        <v>71012</v>
      </c>
      <c r="C173" s="123" t="s">
        <v>61</v>
      </c>
      <c r="D173" s="258">
        <v>1</v>
      </c>
      <c r="E173" s="258">
        <f>F173+G173+H173+I173+J173</f>
        <v>0</v>
      </c>
      <c r="F173" s="258"/>
      <c r="G173" s="258"/>
      <c r="H173" s="258"/>
      <c r="I173" s="258"/>
      <c r="J173" s="258"/>
    </row>
    <row r="174" spans="1:10">
      <c r="A174" s="256"/>
      <c r="B174" s="256">
        <v>71015</v>
      </c>
      <c r="C174" s="257" t="s">
        <v>74</v>
      </c>
      <c r="D174" s="258">
        <v>1130</v>
      </c>
      <c r="E174" s="258">
        <f t="shared" ref="E174:E175" si="54">F174+G174+H174+I174+J174</f>
        <v>0</v>
      </c>
      <c r="F174" s="258"/>
      <c r="G174" s="258"/>
      <c r="H174" s="258"/>
      <c r="I174" s="258"/>
      <c r="J174" s="258"/>
    </row>
    <row r="175" spans="1:10">
      <c r="A175" s="256"/>
      <c r="B175" s="256">
        <v>71095</v>
      </c>
      <c r="C175" s="257" t="s">
        <v>25</v>
      </c>
      <c r="D175" s="258">
        <v>6</v>
      </c>
      <c r="E175" s="258">
        <f t="shared" si="54"/>
        <v>0</v>
      </c>
      <c r="F175" s="258"/>
      <c r="G175" s="258"/>
      <c r="H175" s="258"/>
      <c r="I175" s="258"/>
      <c r="J175" s="258"/>
    </row>
    <row r="176" spans="1:10">
      <c r="A176" s="276"/>
      <c r="B176" s="276"/>
      <c r="C176" s="277"/>
      <c r="D176" s="278"/>
      <c r="E176" s="278"/>
      <c r="F176" s="278"/>
      <c r="G176" s="278"/>
      <c r="H176" s="278"/>
      <c r="I176" s="278"/>
      <c r="J176" s="278"/>
    </row>
    <row r="177" spans="1:10">
      <c r="A177" s="256">
        <v>750</v>
      </c>
      <c r="B177" s="256"/>
      <c r="C177" s="257" t="s">
        <v>76</v>
      </c>
      <c r="D177" s="258">
        <f>D178+D179+D180+D181+D182</f>
        <v>14013</v>
      </c>
      <c r="E177" s="258">
        <f>E178+E179+E180+E181+E182</f>
        <v>98242</v>
      </c>
      <c r="F177" s="258">
        <f t="shared" ref="F177:J177" si="55">F178+F179+F180+F181+F182</f>
        <v>0</v>
      </c>
      <c r="G177" s="258">
        <f t="shared" si="55"/>
        <v>64</v>
      </c>
      <c r="H177" s="258">
        <f t="shared" si="55"/>
        <v>91497</v>
      </c>
      <c r="I177" s="258">
        <f t="shared" si="55"/>
        <v>2224</v>
      </c>
      <c r="J177" s="258">
        <f t="shared" si="55"/>
        <v>4457</v>
      </c>
    </row>
    <row r="178" spans="1:10">
      <c r="A178" s="124"/>
      <c r="B178" s="124">
        <v>75011</v>
      </c>
      <c r="C178" s="125" t="s">
        <v>132</v>
      </c>
      <c r="D178" s="126">
        <v>13972</v>
      </c>
      <c r="E178" s="127">
        <f>F178+G178+H178+I178+J178</f>
        <v>88077</v>
      </c>
      <c r="F178" s="127">
        <v>0</v>
      </c>
      <c r="G178" s="127">
        <v>61</v>
      </c>
      <c r="H178" s="128">
        <f>78250+617+2468</f>
        <v>81335</v>
      </c>
      <c r="I178" s="127">
        <v>2224</v>
      </c>
      <c r="J178" s="127">
        <f>2912+1534+11</f>
        <v>4457</v>
      </c>
    </row>
    <row r="179" spans="1:10">
      <c r="A179" s="259"/>
      <c r="B179" s="259">
        <v>75046</v>
      </c>
      <c r="C179" s="123" t="s">
        <v>133</v>
      </c>
      <c r="D179" s="122">
        <v>25</v>
      </c>
      <c r="E179" s="127">
        <f t="shared" ref="E179:E182" si="56">F179+G179+H179+I179+J179</f>
        <v>30</v>
      </c>
      <c r="F179" s="122"/>
      <c r="G179" s="122">
        <v>2</v>
      </c>
      <c r="H179" s="266">
        <v>28</v>
      </c>
      <c r="I179" s="122"/>
      <c r="J179" s="122"/>
    </row>
    <row r="180" spans="1:10">
      <c r="A180" s="259"/>
      <c r="B180" s="259">
        <v>75081</v>
      </c>
      <c r="C180" s="123" t="s">
        <v>78</v>
      </c>
      <c r="D180" s="122"/>
      <c r="E180" s="127">
        <f t="shared" si="56"/>
        <v>10135</v>
      </c>
      <c r="F180" s="122"/>
      <c r="G180" s="122">
        <v>1</v>
      </c>
      <c r="H180" s="266">
        <f>10034+79+21</f>
        <v>10134</v>
      </c>
      <c r="I180" s="122"/>
      <c r="J180" s="122"/>
    </row>
    <row r="181" spans="1:10">
      <c r="A181" s="259"/>
      <c r="B181" s="259">
        <v>75087</v>
      </c>
      <c r="C181" s="123" t="s">
        <v>134</v>
      </c>
      <c r="D181" s="122">
        <v>16</v>
      </c>
      <c r="E181" s="127">
        <f t="shared" si="56"/>
        <v>0</v>
      </c>
      <c r="F181" s="122"/>
      <c r="G181" s="122"/>
      <c r="H181" s="258"/>
      <c r="I181" s="122"/>
      <c r="J181" s="122"/>
    </row>
    <row r="182" spans="1:10">
      <c r="A182" s="259"/>
      <c r="B182" s="259">
        <v>75095</v>
      </c>
      <c r="C182" s="257" t="s">
        <v>25</v>
      </c>
      <c r="D182" s="122"/>
      <c r="E182" s="127">
        <f t="shared" si="56"/>
        <v>0</v>
      </c>
      <c r="F182" s="122"/>
      <c r="G182" s="122"/>
      <c r="H182" s="258"/>
      <c r="I182" s="122"/>
      <c r="J182" s="122"/>
    </row>
    <row r="183" spans="1:10">
      <c r="A183" s="259"/>
      <c r="B183" s="259"/>
      <c r="C183" s="123"/>
      <c r="D183" s="122"/>
      <c r="E183" s="127"/>
      <c r="F183" s="122"/>
      <c r="G183" s="122"/>
      <c r="H183" s="258"/>
      <c r="I183" s="122"/>
      <c r="J183" s="122"/>
    </row>
    <row r="184" spans="1:10">
      <c r="A184" s="259">
        <v>851</v>
      </c>
      <c r="B184" s="259"/>
      <c r="C184" s="123" t="s">
        <v>83</v>
      </c>
      <c r="D184" s="127">
        <f>D185+D186+D187</f>
        <v>381</v>
      </c>
      <c r="E184" s="127">
        <f>E185+E186+E187</f>
        <v>13220</v>
      </c>
      <c r="F184" s="127">
        <f t="shared" ref="F184:J184" si="57">F185+F186+F187</f>
        <v>0</v>
      </c>
      <c r="G184" s="127">
        <f t="shared" si="57"/>
        <v>0</v>
      </c>
      <c r="H184" s="127">
        <f t="shared" si="57"/>
        <v>12785</v>
      </c>
      <c r="I184" s="127">
        <f t="shared" si="57"/>
        <v>435</v>
      </c>
      <c r="J184" s="127">
        <f t="shared" si="57"/>
        <v>0</v>
      </c>
    </row>
    <row r="185" spans="1:10">
      <c r="A185" s="259"/>
      <c r="B185" s="259">
        <v>85146</v>
      </c>
      <c r="C185" s="123" t="s">
        <v>209</v>
      </c>
      <c r="D185" s="122"/>
      <c r="E185" s="127">
        <f t="shared" ref="E185:E187" si="58">F185+G185+H185+I185+J185</f>
        <v>13220</v>
      </c>
      <c r="F185" s="122"/>
      <c r="G185" s="122"/>
      <c r="H185" s="258">
        <f>12703+82</f>
        <v>12785</v>
      </c>
      <c r="I185" s="122">
        <v>435</v>
      </c>
      <c r="J185" s="122"/>
    </row>
    <row r="186" spans="1:10">
      <c r="A186" s="259"/>
      <c r="B186" s="259">
        <v>85157</v>
      </c>
      <c r="C186" s="123" t="s">
        <v>208</v>
      </c>
      <c r="D186" s="122">
        <v>10</v>
      </c>
      <c r="E186" s="127">
        <f t="shared" si="58"/>
        <v>0</v>
      </c>
      <c r="F186" s="122"/>
      <c r="G186" s="122"/>
      <c r="H186" s="258"/>
      <c r="I186" s="122"/>
      <c r="J186" s="122"/>
    </row>
    <row r="187" spans="1:10">
      <c r="A187" s="256"/>
      <c r="B187" s="256">
        <v>85195</v>
      </c>
      <c r="C187" s="257" t="s">
        <v>25</v>
      </c>
      <c r="D187" s="258">
        <v>371</v>
      </c>
      <c r="E187" s="127">
        <f t="shared" si="58"/>
        <v>0</v>
      </c>
      <c r="F187" s="258"/>
      <c r="G187" s="258"/>
      <c r="H187" s="258"/>
      <c r="I187" s="258"/>
      <c r="J187" s="258"/>
    </row>
    <row r="188" spans="1:10">
      <c r="A188" s="256"/>
      <c r="B188" s="256"/>
      <c r="C188" s="257"/>
      <c r="D188" s="258"/>
      <c r="E188" s="127"/>
      <c r="F188" s="258"/>
      <c r="G188" s="258"/>
      <c r="H188" s="258"/>
      <c r="I188" s="258"/>
      <c r="J188" s="258"/>
    </row>
    <row r="189" spans="1:10">
      <c r="A189" s="259">
        <v>852</v>
      </c>
      <c r="B189" s="259"/>
      <c r="C189" s="123" t="s">
        <v>98</v>
      </c>
      <c r="D189" s="127">
        <f>D190+D191</f>
        <v>15</v>
      </c>
      <c r="E189" s="127">
        <f>E190+E191</f>
        <v>0</v>
      </c>
      <c r="F189" s="127">
        <f t="shared" ref="F189:J189" si="59">F190+F191</f>
        <v>0</v>
      </c>
      <c r="G189" s="127">
        <f t="shared" si="59"/>
        <v>0</v>
      </c>
      <c r="H189" s="127">
        <f t="shared" si="59"/>
        <v>0</v>
      </c>
      <c r="I189" s="127">
        <f t="shared" si="59"/>
        <v>0</v>
      </c>
      <c r="J189" s="127">
        <f t="shared" si="59"/>
        <v>0</v>
      </c>
    </row>
    <row r="190" spans="1:10">
      <c r="A190" s="259"/>
      <c r="B190" s="259">
        <v>85202</v>
      </c>
      <c r="C190" s="123" t="s">
        <v>99</v>
      </c>
      <c r="D190" s="258">
        <v>5</v>
      </c>
      <c r="E190" s="127">
        <f>F190+G190+H190+I190+J190</f>
        <v>0</v>
      </c>
      <c r="F190" s="258"/>
      <c r="G190" s="258"/>
      <c r="H190" s="258"/>
      <c r="I190" s="258"/>
      <c r="J190" s="258"/>
    </row>
    <row r="191" spans="1:10">
      <c r="A191" s="259"/>
      <c r="B191" s="259">
        <v>85295</v>
      </c>
      <c r="C191" s="288" t="s">
        <v>25</v>
      </c>
      <c r="D191" s="258">
        <v>10</v>
      </c>
      <c r="E191" s="127">
        <f>F191+G191+H191+I191+J191</f>
        <v>0</v>
      </c>
      <c r="F191" s="258"/>
      <c r="G191" s="258"/>
      <c r="H191" s="258"/>
      <c r="I191" s="258"/>
      <c r="J191" s="258"/>
    </row>
    <row r="192" spans="1:10">
      <c r="A192" s="259"/>
      <c r="B192" s="259"/>
      <c r="C192" s="123"/>
      <c r="D192" s="258"/>
      <c r="E192" s="257"/>
      <c r="F192" s="258"/>
      <c r="G192" s="258"/>
      <c r="H192" s="258"/>
      <c r="I192" s="258"/>
      <c r="J192" s="258"/>
    </row>
    <row r="193" spans="1:10">
      <c r="A193" s="259">
        <v>853</v>
      </c>
      <c r="B193" s="259"/>
      <c r="C193" s="123" t="s">
        <v>118</v>
      </c>
      <c r="D193" s="122"/>
      <c r="E193" s="122">
        <f>E194</f>
        <v>3140</v>
      </c>
      <c r="F193" s="122">
        <f t="shared" ref="F193:J193" si="60">F194</f>
        <v>0</v>
      </c>
      <c r="G193" s="122">
        <f t="shared" si="60"/>
        <v>0</v>
      </c>
      <c r="H193" s="122">
        <f>H194</f>
        <v>3140</v>
      </c>
      <c r="I193" s="122">
        <f t="shared" si="60"/>
        <v>0</v>
      </c>
      <c r="J193" s="122">
        <f t="shared" si="60"/>
        <v>0</v>
      </c>
    </row>
    <row r="194" spans="1:10">
      <c r="A194" s="256"/>
      <c r="B194" s="256">
        <v>85321</v>
      </c>
      <c r="C194" s="257" t="s">
        <v>119</v>
      </c>
      <c r="D194" s="258"/>
      <c r="E194" s="258">
        <f>F194+G194+H194+I194+J194</f>
        <v>3140</v>
      </c>
      <c r="F194" s="258"/>
      <c r="G194" s="258"/>
      <c r="H194" s="258">
        <f>2105+9+60+966</f>
        <v>3140</v>
      </c>
      <c r="I194" s="258"/>
      <c r="J194" s="258"/>
    </row>
    <row r="195" spans="1:10">
      <c r="A195" s="259"/>
      <c r="B195" s="259"/>
      <c r="C195" s="123"/>
      <c r="D195" s="258"/>
      <c r="E195" s="257"/>
      <c r="F195" s="258"/>
      <c r="G195" s="258"/>
      <c r="H195" s="258"/>
      <c r="I195" s="258"/>
      <c r="J195" s="258"/>
    </row>
    <row r="196" spans="1:10">
      <c r="A196" s="259">
        <v>855</v>
      </c>
      <c r="B196" s="259"/>
      <c r="C196" s="123" t="s">
        <v>110</v>
      </c>
      <c r="D196" s="122">
        <f>D197+D198</f>
        <v>1</v>
      </c>
      <c r="E196" s="122">
        <f>E197+E198</f>
        <v>4273</v>
      </c>
      <c r="F196" s="122">
        <f t="shared" ref="F196:J196" si="61">F197+F198</f>
        <v>0</v>
      </c>
      <c r="G196" s="122">
        <f t="shared" si="61"/>
        <v>0</v>
      </c>
      <c r="H196" s="122">
        <f t="shared" si="61"/>
        <v>4243</v>
      </c>
      <c r="I196" s="122">
        <f t="shared" si="61"/>
        <v>0</v>
      </c>
      <c r="J196" s="122">
        <f t="shared" si="61"/>
        <v>30</v>
      </c>
    </row>
    <row r="197" spans="1:10" ht="49.5">
      <c r="A197" s="259"/>
      <c r="B197" s="259">
        <v>85515</v>
      </c>
      <c r="C197" s="123" t="s">
        <v>136</v>
      </c>
      <c r="D197" s="122">
        <v>1</v>
      </c>
      <c r="E197" s="122">
        <f>F197+G197+H197+I197+J197</f>
        <v>4171</v>
      </c>
      <c r="F197" s="122"/>
      <c r="G197" s="122"/>
      <c r="H197" s="258">
        <f>4138+33</f>
        <v>4171</v>
      </c>
      <c r="I197" s="122"/>
      <c r="J197" s="122"/>
    </row>
    <row r="198" spans="1:10">
      <c r="A198" s="259"/>
      <c r="B198" s="263">
        <v>85516</v>
      </c>
      <c r="C198" s="264" t="s">
        <v>229</v>
      </c>
      <c r="D198" s="265"/>
      <c r="E198" s="265">
        <f>F198+G198+H198+I198+J198</f>
        <v>102</v>
      </c>
      <c r="F198" s="265"/>
      <c r="G198" s="265"/>
      <c r="H198" s="266">
        <f>71+1</f>
        <v>72</v>
      </c>
      <c r="I198" s="265"/>
      <c r="J198" s="266">
        <v>30</v>
      </c>
    </row>
    <row r="199" spans="1:10">
      <c r="A199" s="259"/>
      <c r="B199" s="259"/>
      <c r="C199" s="123"/>
      <c r="D199" s="258"/>
      <c r="E199" s="257"/>
      <c r="F199" s="258"/>
      <c r="G199" s="258"/>
      <c r="H199" s="258"/>
      <c r="I199" s="258"/>
      <c r="J199" s="258"/>
    </row>
    <row r="200" spans="1:10">
      <c r="A200" s="253"/>
      <c r="B200" s="253"/>
      <c r="C200" s="254" t="s">
        <v>137</v>
      </c>
      <c r="D200" s="269">
        <f>D202+D205+D209+D212+D215+D218</f>
        <v>1150</v>
      </c>
      <c r="E200" s="269">
        <f>E202+E205+E209+E212+E215+E218</f>
        <v>48118</v>
      </c>
      <c r="F200" s="255">
        <f>F202+F205+F209+F212+F215+F218</f>
        <v>38488</v>
      </c>
      <c r="G200" s="255">
        <f t="shared" ref="G200:J200" si="62">G202+G205+G209+G212+G215+G218</f>
        <v>370</v>
      </c>
      <c r="H200" s="255">
        <f t="shared" si="62"/>
        <v>9260</v>
      </c>
      <c r="I200" s="255">
        <f t="shared" si="62"/>
        <v>0</v>
      </c>
      <c r="J200" s="255">
        <f t="shared" si="62"/>
        <v>0</v>
      </c>
    </row>
    <row r="201" spans="1:10">
      <c r="A201" s="276"/>
      <c r="B201" s="276"/>
      <c r="C201" s="277"/>
      <c r="D201" s="278"/>
      <c r="E201" s="122"/>
      <c r="F201" s="278"/>
      <c r="G201" s="278"/>
      <c r="H201" s="278"/>
      <c r="I201" s="278"/>
      <c r="J201" s="278"/>
    </row>
    <row r="202" spans="1:10">
      <c r="A202" s="259">
        <v>630</v>
      </c>
      <c r="B202" s="259"/>
      <c r="C202" s="123" t="s">
        <v>138</v>
      </c>
      <c r="D202" s="122"/>
      <c r="E202" s="122">
        <f t="shared" ref="E202" si="63">F202+G202+H202+I202+J202</f>
        <v>119</v>
      </c>
      <c r="F202" s="122">
        <f>F203</f>
        <v>119</v>
      </c>
      <c r="G202" s="122">
        <f t="shared" ref="G202:J202" si="64">G203</f>
        <v>0</v>
      </c>
      <c r="H202" s="122">
        <f t="shared" si="64"/>
        <v>0</v>
      </c>
      <c r="I202" s="122">
        <f t="shared" si="64"/>
        <v>0</v>
      </c>
      <c r="J202" s="122">
        <f t="shared" si="64"/>
        <v>0</v>
      </c>
    </row>
    <row r="203" spans="1:10">
      <c r="A203" s="259"/>
      <c r="B203" s="259">
        <v>63095</v>
      </c>
      <c r="C203" s="123" t="s">
        <v>25</v>
      </c>
      <c r="D203" s="122"/>
      <c r="E203" s="122">
        <f>F203+G203+H203+I203+J203</f>
        <v>119</v>
      </c>
      <c r="F203" s="122">
        <f>116+2+1</f>
        <v>119</v>
      </c>
      <c r="G203" s="122"/>
      <c r="H203" s="258"/>
      <c r="I203" s="122"/>
      <c r="J203" s="122"/>
    </row>
    <row r="204" spans="1:10">
      <c r="A204" s="276"/>
      <c r="B204" s="276"/>
      <c r="C204" s="277"/>
      <c r="D204" s="278"/>
      <c r="E204" s="122">
        <f t="shared" ref="E204:E216" si="65">F204+G204+H204+I204+J204</f>
        <v>0</v>
      </c>
      <c r="F204" s="278"/>
      <c r="G204" s="278"/>
      <c r="H204" s="278"/>
      <c r="I204" s="278"/>
      <c r="J204" s="278"/>
    </row>
    <row r="205" spans="1:10">
      <c r="A205" s="256">
        <v>750</v>
      </c>
      <c r="B205" s="256"/>
      <c r="C205" s="257" t="s">
        <v>76</v>
      </c>
      <c r="D205" s="122">
        <f>D206+D207</f>
        <v>0</v>
      </c>
      <c r="E205" s="122">
        <f>E206+E207</f>
        <v>38369</v>
      </c>
      <c r="F205" s="258">
        <f>F206+F207</f>
        <v>38369</v>
      </c>
      <c r="G205" s="258">
        <f t="shared" ref="G205:J205" si="66">G206+G207</f>
        <v>0</v>
      </c>
      <c r="H205" s="258">
        <f t="shared" si="66"/>
        <v>0</v>
      </c>
      <c r="I205" s="258">
        <f t="shared" si="66"/>
        <v>0</v>
      </c>
      <c r="J205" s="258">
        <f t="shared" si="66"/>
        <v>0</v>
      </c>
    </row>
    <row r="206" spans="1:10">
      <c r="A206" s="259"/>
      <c r="B206" s="256">
        <v>75011</v>
      </c>
      <c r="C206" s="257" t="s">
        <v>132</v>
      </c>
      <c r="D206" s="258"/>
      <c r="E206" s="258">
        <f t="shared" si="65"/>
        <v>38160</v>
      </c>
      <c r="F206" s="258">
        <f>36749+208+1203</f>
        <v>38160</v>
      </c>
      <c r="G206" s="258"/>
      <c r="H206" s="258"/>
      <c r="I206" s="258"/>
      <c r="J206" s="258"/>
    </row>
    <row r="207" spans="1:10" ht="33">
      <c r="A207" s="259"/>
      <c r="B207" s="259">
        <v>75084</v>
      </c>
      <c r="C207" s="123" t="s">
        <v>139</v>
      </c>
      <c r="D207" s="122"/>
      <c r="E207" s="122">
        <f>F207+G207+H207+I207+J207</f>
        <v>209</v>
      </c>
      <c r="F207" s="122">
        <f>216-7</f>
        <v>209</v>
      </c>
      <c r="G207" s="122"/>
      <c r="H207" s="258"/>
      <c r="I207" s="122"/>
      <c r="J207" s="122"/>
    </row>
    <row r="208" spans="1:10">
      <c r="A208" s="259"/>
      <c r="B208" s="259"/>
      <c r="C208" s="123"/>
      <c r="D208" s="122"/>
      <c r="E208" s="122"/>
      <c r="F208" s="122"/>
      <c r="G208" s="122"/>
      <c r="H208" s="258"/>
      <c r="I208" s="122"/>
      <c r="J208" s="122"/>
    </row>
    <row r="209" spans="1:10">
      <c r="A209" s="259">
        <v>758</v>
      </c>
      <c r="B209" s="259"/>
      <c r="C209" s="123" t="s">
        <v>95</v>
      </c>
      <c r="D209" s="122">
        <f>D210</f>
        <v>0</v>
      </c>
      <c r="E209" s="122">
        <f>E210</f>
        <v>9260</v>
      </c>
      <c r="F209" s="122">
        <f>F210</f>
        <v>0</v>
      </c>
      <c r="G209" s="122">
        <f t="shared" ref="G209:J209" si="67">G210</f>
        <v>0</v>
      </c>
      <c r="H209" s="122">
        <f t="shared" si="67"/>
        <v>9260</v>
      </c>
      <c r="I209" s="122">
        <f t="shared" si="67"/>
        <v>0</v>
      </c>
      <c r="J209" s="122">
        <f t="shared" si="67"/>
        <v>0</v>
      </c>
    </row>
    <row r="210" spans="1:10">
      <c r="A210" s="276"/>
      <c r="B210" s="256">
        <v>75818</v>
      </c>
      <c r="C210" s="257" t="s">
        <v>142</v>
      </c>
      <c r="D210" s="278"/>
      <c r="E210" s="258">
        <f t="shared" si="65"/>
        <v>9260</v>
      </c>
      <c r="F210" s="258"/>
      <c r="G210" s="278"/>
      <c r="H210" s="258">
        <v>9260</v>
      </c>
      <c r="I210" s="278"/>
      <c r="J210" s="278"/>
    </row>
    <row r="211" spans="1:10">
      <c r="A211" s="259"/>
      <c r="B211" s="259"/>
      <c r="C211" s="123"/>
      <c r="D211" s="122"/>
      <c r="E211" s="122"/>
      <c r="F211" s="122"/>
      <c r="G211" s="122"/>
      <c r="H211" s="258"/>
      <c r="I211" s="122"/>
      <c r="J211" s="122"/>
    </row>
    <row r="212" spans="1:10">
      <c r="A212" s="259">
        <v>851</v>
      </c>
      <c r="B212" s="259"/>
      <c r="C212" s="123" t="s">
        <v>83</v>
      </c>
      <c r="D212" s="122">
        <f>D213</f>
        <v>0</v>
      </c>
      <c r="E212" s="122">
        <f>E213</f>
        <v>360</v>
      </c>
      <c r="F212" s="122">
        <f>F213</f>
        <v>0</v>
      </c>
      <c r="G212" s="122">
        <f>G213</f>
        <v>360</v>
      </c>
      <c r="H212" s="122">
        <f t="shared" ref="H212:J212" si="68">H213</f>
        <v>0</v>
      </c>
      <c r="I212" s="122">
        <f t="shared" si="68"/>
        <v>0</v>
      </c>
      <c r="J212" s="122">
        <f t="shared" si="68"/>
        <v>0</v>
      </c>
    </row>
    <row r="213" spans="1:10">
      <c r="A213" s="259"/>
      <c r="B213" s="259">
        <v>85195</v>
      </c>
      <c r="C213" s="123" t="s">
        <v>143</v>
      </c>
      <c r="D213" s="122"/>
      <c r="E213" s="122">
        <f t="shared" si="65"/>
        <v>360</v>
      </c>
      <c r="F213" s="122"/>
      <c r="G213" s="122">
        <v>360</v>
      </c>
      <c r="H213" s="258"/>
      <c r="I213" s="122"/>
      <c r="J213" s="122"/>
    </row>
    <row r="214" spans="1:10">
      <c r="A214" s="259"/>
      <c r="B214" s="259"/>
      <c r="C214" s="123"/>
      <c r="D214" s="122"/>
      <c r="E214" s="122"/>
      <c r="F214" s="122"/>
      <c r="G214" s="122"/>
      <c r="H214" s="258"/>
      <c r="I214" s="122"/>
      <c r="J214" s="122"/>
    </row>
    <row r="215" spans="1:10">
      <c r="A215" s="256">
        <v>853</v>
      </c>
      <c r="B215" s="256"/>
      <c r="C215" s="289" t="s">
        <v>118</v>
      </c>
      <c r="D215" s="122">
        <f>D216</f>
        <v>1150</v>
      </c>
      <c r="E215" s="122">
        <f>F215+G215+H215+I215+J215</f>
        <v>0</v>
      </c>
      <c r="F215" s="258"/>
      <c r="G215" s="258"/>
      <c r="H215" s="258"/>
      <c r="I215" s="258"/>
      <c r="J215" s="258"/>
    </row>
    <row r="216" spans="1:10">
      <c r="A216" s="286"/>
      <c r="B216" s="256">
        <v>85333</v>
      </c>
      <c r="C216" s="257" t="s">
        <v>144</v>
      </c>
      <c r="D216" s="258">
        <v>1150</v>
      </c>
      <c r="E216" s="122">
        <f t="shared" si="65"/>
        <v>0</v>
      </c>
      <c r="F216" s="287"/>
      <c r="G216" s="287"/>
      <c r="H216" s="287"/>
      <c r="I216" s="287"/>
      <c r="J216" s="258"/>
    </row>
    <row r="217" spans="1:10">
      <c r="A217" s="259"/>
      <c r="B217" s="259"/>
      <c r="C217" s="123"/>
      <c r="D217" s="122"/>
      <c r="E217" s="122"/>
      <c r="F217" s="122"/>
      <c r="G217" s="122"/>
      <c r="H217" s="258"/>
      <c r="I217" s="122"/>
      <c r="J217" s="122"/>
    </row>
    <row r="218" spans="1:10" ht="33">
      <c r="A218" s="256">
        <v>925</v>
      </c>
      <c r="B218" s="256"/>
      <c r="C218" s="289" t="s">
        <v>39</v>
      </c>
      <c r="D218" s="258"/>
      <c r="E218" s="122">
        <f>E219</f>
        <v>10</v>
      </c>
      <c r="F218" s="258">
        <f>F219</f>
        <v>0</v>
      </c>
      <c r="G218" s="258">
        <f t="shared" ref="G218:J218" si="69">G219</f>
        <v>10</v>
      </c>
      <c r="H218" s="258">
        <f t="shared" si="69"/>
        <v>0</v>
      </c>
      <c r="I218" s="258">
        <f t="shared" si="69"/>
        <v>0</v>
      </c>
      <c r="J218" s="258">
        <f t="shared" si="69"/>
        <v>0</v>
      </c>
    </row>
    <row r="219" spans="1:10">
      <c r="A219" s="286"/>
      <c r="B219" s="256">
        <v>92595</v>
      </c>
      <c r="C219" s="257" t="s">
        <v>25</v>
      </c>
      <c r="D219" s="287"/>
      <c r="E219" s="122">
        <f>F219+G219+H219+I219+J219</f>
        <v>10</v>
      </c>
      <c r="F219" s="287"/>
      <c r="G219" s="287">
        <v>10</v>
      </c>
      <c r="H219" s="287"/>
      <c r="I219" s="287"/>
      <c r="J219" s="258"/>
    </row>
    <row r="220" spans="1:10">
      <c r="A220" s="256"/>
      <c r="B220" s="256"/>
      <c r="C220" s="257"/>
      <c r="D220" s="258"/>
      <c r="E220" s="258"/>
      <c r="F220" s="258"/>
      <c r="G220" s="258"/>
      <c r="H220" s="258"/>
      <c r="I220" s="258"/>
      <c r="J220" s="258"/>
    </row>
    <row r="221" spans="1:10" ht="33">
      <c r="A221" s="253"/>
      <c r="B221" s="253"/>
      <c r="C221" s="254" t="s">
        <v>145</v>
      </c>
      <c r="D221" s="255">
        <f>D222+D225</f>
        <v>91</v>
      </c>
      <c r="E221" s="255">
        <f>E222</f>
        <v>657</v>
      </c>
      <c r="F221" s="255">
        <f>F222</f>
        <v>657</v>
      </c>
      <c r="G221" s="255">
        <f t="shared" ref="G221:J221" si="70">G222</f>
        <v>0</v>
      </c>
      <c r="H221" s="255">
        <f t="shared" si="70"/>
        <v>0</v>
      </c>
      <c r="I221" s="255">
        <f t="shared" si="70"/>
        <v>0</v>
      </c>
      <c r="J221" s="255">
        <f t="shared" si="70"/>
        <v>0</v>
      </c>
    </row>
    <row r="222" spans="1:10">
      <c r="A222" s="256">
        <v>710</v>
      </c>
      <c r="B222" s="256"/>
      <c r="C222" s="257" t="s">
        <v>33</v>
      </c>
      <c r="D222" s="258">
        <f>D223</f>
        <v>0</v>
      </c>
      <c r="E222" s="258">
        <f>E223</f>
        <v>657</v>
      </c>
      <c r="F222" s="258">
        <f>F223</f>
        <v>657</v>
      </c>
      <c r="G222" s="258"/>
      <c r="H222" s="258"/>
      <c r="I222" s="258"/>
      <c r="J222" s="258"/>
    </row>
    <row r="223" spans="1:10">
      <c r="A223" s="256"/>
      <c r="B223" s="256">
        <v>71035</v>
      </c>
      <c r="C223" s="257" t="s">
        <v>146</v>
      </c>
      <c r="D223" s="258">
        <v>0</v>
      </c>
      <c r="E223" s="258">
        <f>F223+G223+H223+I223+J223+L223</f>
        <v>657</v>
      </c>
      <c r="F223" s="258">
        <v>657</v>
      </c>
      <c r="G223" s="258"/>
      <c r="H223" s="258"/>
      <c r="I223" s="258"/>
      <c r="J223" s="258"/>
    </row>
    <row r="224" spans="1:10">
      <c r="A224" s="259"/>
      <c r="B224" s="259"/>
      <c r="C224" s="123"/>
      <c r="D224" s="122"/>
      <c r="E224" s="122"/>
      <c r="F224" s="258"/>
      <c r="G224" s="122"/>
      <c r="H224" s="258"/>
      <c r="I224" s="122"/>
      <c r="J224" s="122"/>
    </row>
    <row r="225" spans="1:10">
      <c r="A225" s="259">
        <v>750</v>
      </c>
      <c r="B225" s="259"/>
      <c r="C225" s="123" t="s">
        <v>76</v>
      </c>
      <c r="D225" s="122">
        <f>D226</f>
        <v>91</v>
      </c>
      <c r="E225" s="122"/>
      <c r="F225" s="122"/>
      <c r="G225" s="122"/>
      <c r="H225" s="258"/>
      <c r="I225" s="122"/>
      <c r="J225" s="122"/>
    </row>
    <row r="226" spans="1:10">
      <c r="A226" s="259"/>
      <c r="B226" s="259">
        <v>75011</v>
      </c>
      <c r="C226" s="123" t="s">
        <v>147</v>
      </c>
      <c r="D226" s="122">
        <v>91</v>
      </c>
      <c r="E226" s="122"/>
      <c r="F226" s="122"/>
      <c r="G226" s="122"/>
      <c r="H226" s="258"/>
      <c r="I226" s="122"/>
      <c r="J226" s="122"/>
    </row>
    <row r="227" spans="1:10">
      <c r="A227" s="259"/>
      <c r="B227" s="259"/>
      <c r="C227" s="123"/>
      <c r="D227" s="122"/>
      <c r="E227" s="122"/>
      <c r="F227" s="122"/>
      <c r="G227" s="122"/>
      <c r="H227" s="258"/>
      <c r="I227" s="122"/>
      <c r="J227" s="122"/>
    </row>
    <row r="228" spans="1:10">
      <c r="A228" s="253"/>
      <c r="B228" s="253"/>
      <c r="C228" s="254" t="s">
        <v>210</v>
      </c>
      <c r="D228" s="255">
        <f>D229</f>
        <v>0</v>
      </c>
      <c r="E228" s="255">
        <f>E229</f>
        <v>4908</v>
      </c>
      <c r="F228" s="255">
        <f t="shared" ref="F228:J229" si="71">F229</f>
        <v>4908</v>
      </c>
      <c r="G228" s="255">
        <f t="shared" si="71"/>
        <v>0</v>
      </c>
      <c r="H228" s="255">
        <f t="shared" si="71"/>
        <v>0</v>
      </c>
      <c r="I228" s="255">
        <f t="shared" si="71"/>
        <v>0</v>
      </c>
      <c r="J228" s="255">
        <f t="shared" si="71"/>
        <v>0</v>
      </c>
    </row>
    <row r="229" spans="1:10">
      <c r="A229" s="259">
        <v>755</v>
      </c>
      <c r="B229" s="259"/>
      <c r="C229" s="123" t="s">
        <v>140</v>
      </c>
      <c r="D229" s="122">
        <f>D230</f>
        <v>0</v>
      </c>
      <c r="E229" s="122">
        <f>E230</f>
        <v>4908</v>
      </c>
      <c r="F229" s="122">
        <f t="shared" si="71"/>
        <v>4908</v>
      </c>
      <c r="G229" s="122">
        <f t="shared" si="71"/>
        <v>0</v>
      </c>
      <c r="H229" s="122">
        <f t="shared" si="71"/>
        <v>0</v>
      </c>
      <c r="I229" s="122">
        <f t="shared" si="71"/>
        <v>0</v>
      </c>
      <c r="J229" s="122">
        <f t="shared" si="71"/>
        <v>0</v>
      </c>
    </row>
    <row r="230" spans="1:10">
      <c r="A230" s="259"/>
      <c r="B230" s="259">
        <v>75515</v>
      </c>
      <c r="C230" s="123" t="s">
        <v>141</v>
      </c>
      <c r="D230" s="122"/>
      <c r="E230" s="122">
        <f>F230+G230+H230+I230+J230</f>
        <v>4908</v>
      </c>
      <c r="F230" s="122">
        <v>4908</v>
      </c>
      <c r="G230" s="122"/>
      <c r="H230" s="258"/>
      <c r="I230" s="122"/>
      <c r="J230" s="122"/>
    </row>
  </sheetData>
  <mergeCells count="15">
    <mergeCell ref="A5:J5"/>
    <mergeCell ref="A6:J6"/>
    <mergeCell ref="A7:J7"/>
    <mergeCell ref="A9:A12"/>
    <mergeCell ref="B9:B12"/>
    <mergeCell ref="C9:C12"/>
    <mergeCell ref="D9:D11"/>
    <mergeCell ref="E9:E11"/>
    <mergeCell ref="D12:J12"/>
    <mergeCell ref="F9:J9"/>
    <mergeCell ref="F10:F11"/>
    <mergeCell ref="G10:G11"/>
    <mergeCell ref="H10:H11"/>
    <mergeCell ref="I10:I11"/>
    <mergeCell ref="J10:J11"/>
  </mergeCells>
  <pageMargins left="0.43307086614173229" right="0.23622047244094491" top="0.74803149606299213" bottom="0.74803149606299213" header="0.31496062992125984" footer="0.31496062992125984"/>
  <pageSetup paperSize="9" fitToHeight="0" orientation="landscape" r:id="rId1"/>
  <rowBreaks count="7" manualBreakCount="7">
    <brk id="33" max="9" man="1"/>
    <brk id="89" max="9" man="1"/>
    <brk id="114" max="9" man="1"/>
    <brk id="137" max="9" man="1"/>
    <brk id="160" max="9" man="1"/>
    <brk id="194" max="9" man="1"/>
    <brk id="223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88"/>
  <sheetViews>
    <sheetView view="pageLayout" zoomScaleNormal="100" zoomScaleSheetLayoutView="100" workbookViewId="0">
      <selection activeCell="E5" sqref="E5"/>
    </sheetView>
  </sheetViews>
  <sheetFormatPr defaultRowHeight="16.5" outlineLevelRow="2"/>
  <cols>
    <col min="1" max="1" width="40.5703125" style="292" customWidth="1"/>
    <col min="2" max="2" width="52.85546875" style="292" customWidth="1"/>
    <col min="3" max="3" width="10.5703125" style="292" customWidth="1"/>
    <col min="4" max="4" width="13.28515625" style="292" customWidth="1"/>
    <col min="5" max="5" width="21.7109375" style="292" customWidth="1"/>
    <col min="6" max="16384" width="9.140625" style="292"/>
  </cols>
  <sheetData>
    <row r="1" spans="1:6">
      <c r="E1" s="293" t="s">
        <v>244</v>
      </c>
    </row>
    <row r="2" spans="1:6">
      <c r="E2" s="136" t="s">
        <v>274</v>
      </c>
    </row>
    <row r="3" spans="1:6">
      <c r="E3" s="136" t="s">
        <v>266</v>
      </c>
    </row>
    <row r="4" spans="1:6">
      <c r="E4" s="136" t="s">
        <v>270</v>
      </c>
    </row>
    <row r="6" spans="1:6" ht="19.5">
      <c r="A6" s="419" t="s">
        <v>261</v>
      </c>
      <c r="B6" s="419"/>
      <c r="C6" s="419"/>
      <c r="D6" s="419"/>
      <c r="E6" s="419"/>
      <c r="F6" s="294"/>
    </row>
    <row r="7" spans="1:6" ht="19.5">
      <c r="A7" s="419" t="s">
        <v>233</v>
      </c>
      <c r="B7" s="419"/>
      <c r="C7" s="419"/>
      <c r="D7" s="419"/>
      <c r="E7" s="419"/>
      <c r="F7" s="294"/>
    </row>
    <row r="8" spans="1:6" ht="19.5">
      <c r="A8" s="419" t="s">
        <v>268</v>
      </c>
      <c r="B8" s="419"/>
      <c r="C8" s="419"/>
      <c r="D8" s="419"/>
      <c r="E8" s="419"/>
      <c r="F8" s="294"/>
    </row>
    <row r="9" spans="1:6" s="297" customFormat="1" ht="18.75" customHeight="1">
      <c r="A9" s="295"/>
      <c r="B9" s="295"/>
      <c r="C9" s="295"/>
      <c r="D9" s="295"/>
      <c r="E9" s="296" t="s">
        <v>232</v>
      </c>
    </row>
    <row r="10" spans="1:6" s="300" customFormat="1" ht="6" customHeight="1">
      <c r="A10" s="298"/>
      <c r="B10" s="299"/>
      <c r="C10" s="299"/>
      <c r="D10" s="299"/>
      <c r="E10" s="298"/>
    </row>
    <row r="11" spans="1:6" s="300" customFormat="1" ht="12.75" customHeight="1">
      <c r="A11" s="301"/>
      <c r="B11" s="301"/>
      <c r="C11" s="301"/>
      <c r="D11" s="301"/>
      <c r="E11" s="301"/>
    </row>
    <row r="12" spans="1:6" s="300" customFormat="1">
      <c r="A12" s="302" t="s">
        <v>231</v>
      </c>
      <c r="B12" s="301" t="s">
        <v>230</v>
      </c>
      <c r="C12" s="301" t="s">
        <v>0</v>
      </c>
      <c r="D12" s="301" t="s">
        <v>1</v>
      </c>
      <c r="E12" s="301" t="s">
        <v>4</v>
      </c>
    </row>
    <row r="13" spans="1:6" s="300" customFormat="1">
      <c r="A13" s="302"/>
      <c r="B13" s="301"/>
      <c r="C13" s="301"/>
      <c r="D13" s="301"/>
      <c r="E13" s="301"/>
    </row>
    <row r="14" spans="1:6" s="300" customFormat="1" ht="4.5" customHeight="1">
      <c r="A14" s="303"/>
      <c r="B14" s="303"/>
      <c r="C14" s="303"/>
      <c r="D14" s="303"/>
      <c r="E14" s="303"/>
    </row>
    <row r="15" spans="1:6" s="306" customFormat="1" ht="9.75">
      <c r="A15" s="304">
        <v>1</v>
      </c>
      <c r="B15" s="304">
        <v>2</v>
      </c>
      <c r="C15" s="305">
        <v>3</v>
      </c>
      <c r="D15" s="305">
        <v>4</v>
      </c>
      <c r="E15" s="305">
        <v>5</v>
      </c>
    </row>
    <row r="16" spans="1:6" s="309" customFormat="1" ht="19.5">
      <c r="A16" s="307" t="s">
        <v>16</v>
      </c>
      <c r="B16" s="307"/>
      <c r="C16" s="307"/>
      <c r="D16" s="307"/>
      <c r="E16" s="308">
        <f>E18+E19+E20</f>
        <v>14188</v>
      </c>
    </row>
    <row r="17" spans="1:8" s="309" customFormat="1" ht="18">
      <c r="A17" s="310"/>
      <c r="B17" s="310"/>
      <c r="C17" s="310"/>
      <c r="D17" s="310"/>
      <c r="E17" s="311"/>
    </row>
    <row r="18" spans="1:8" s="309" customFormat="1" ht="25.5" customHeight="1" outlineLevel="1">
      <c r="A18" s="420" t="s">
        <v>131</v>
      </c>
      <c r="B18" s="422" t="s">
        <v>258</v>
      </c>
      <c r="C18" s="130">
        <v>750</v>
      </c>
      <c r="D18" s="130">
        <v>75011</v>
      </c>
      <c r="E18" s="131">
        <v>146</v>
      </c>
    </row>
    <row r="19" spans="1:8" s="300" customFormat="1" ht="24.75" customHeight="1" outlineLevel="2">
      <c r="A19" s="421"/>
      <c r="B19" s="423"/>
      <c r="C19" s="130">
        <v>855</v>
      </c>
      <c r="D19" s="130">
        <v>85516</v>
      </c>
      <c r="E19" s="131">
        <v>140</v>
      </c>
      <c r="H19" s="312"/>
    </row>
    <row r="20" spans="1:8" s="300" customFormat="1" ht="44.25" customHeight="1">
      <c r="A20" s="132" t="s">
        <v>267</v>
      </c>
      <c r="B20" s="133" t="s">
        <v>258</v>
      </c>
      <c r="C20" s="130">
        <v>855</v>
      </c>
      <c r="D20" s="130">
        <v>85516</v>
      </c>
      <c r="E20" s="131">
        <v>13902</v>
      </c>
    </row>
    <row r="33" spans="1:4" s="313" customFormat="1"/>
    <row r="35" spans="1:4" ht="18">
      <c r="A35" s="314"/>
      <c r="B35" s="314"/>
      <c r="C35" s="314"/>
      <c r="D35" s="314"/>
    </row>
    <row r="46" spans="1:4" ht="18">
      <c r="A46" s="294"/>
      <c r="B46" s="294"/>
      <c r="C46" s="294"/>
      <c r="D46" s="294"/>
    </row>
    <row r="49" spans="1:4" ht="18">
      <c r="A49" s="294"/>
      <c r="B49" s="294"/>
      <c r="C49" s="294"/>
      <c r="D49" s="294"/>
    </row>
    <row r="53" spans="1:4" ht="18">
      <c r="A53" s="294"/>
      <c r="B53" s="294"/>
      <c r="C53" s="294"/>
      <c r="D53" s="294"/>
    </row>
    <row r="56" spans="1:4" ht="18">
      <c r="A56" s="294"/>
      <c r="B56" s="294"/>
      <c r="C56" s="294"/>
      <c r="D56" s="294"/>
    </row>
    <row r="60" spans="1:4" ht="18">
      <c r="A60" s="294"/>
      <c r="B60" s="294"/>
      <c r="C60" s="294"/>
      <c r="D60" s="294"/>
    </row>
    <row r="67" spans="1:4" ht="18">
      <c r="A67" s="294"/>
      <c r="B67" s="294"/>
      <c r="C67" s="294"/>
      <c r="D67" s="294"/>
    </row>
    <row r="71" spans="1:4" ht="18">
      <c r="A71" s="294"/>
      <c r="B71" s="294"/>
      <c r="C71" s="294"/>
      <c r="D71" s="294"/>
    </row>
    <row r="74" spans="1:4" ht="18">
      <c r="A74" s="294"/>
      <c r="B74" s="294"/>
      <c r="C74" s="294"/>
      <c r="D74" s="294"/>
    </row>
    <row r="84" spans="1:4" ht="18">
      <c r="A84" s="294"/>
      <c r="B84" s="294"/>
      <c r="C84" s="294"/>
      <c r="D84" s="294"/>
    </row>
    <row r="87" spans="1:4" ht="18">
      <c r="A87" s="294"/>
      <c r="B87" s="294"/>
      <c r="C87" s="294"/>
      <c r="D87" s="294"/>
    </row>
    <row r="93" spans="1:4" ht="18">
      <c r="A93" s="294"/>
      <c r="B93" s="294"/>
      <c r="C93" s="294"/>
      <c r="D93" s="294"/>
    </row>
    <row r="98" spans="1:4" ht="18">
      <c r="A98" s="294"/>
      <c r="B98" s="294"/>
      <c r="C98" s="294"/>
      <c r="D98" s="294"/>
    </row>
    <row r="99" spans="1:4" ht="18">
      <c r="A99" s="294"/>
      <c r="B99" s="294"/>
      <c r="C99" s="294"/>
      <c r="D99" s="294"/>
    </row>
    <row r="105" spans="1:4" ht="18">
      <c r="A105" s="294"/>
      <c r="B105" s="294"/>
      <c r="C105" s="294"/>
      <c r="D105" s="294"/>
    </row>
    <row r="110" spans="1:4" ht="18">
      <c r="A110" s="294"/>
      <c r="B110" s="294"/>
      <c r="C110" s="294"/>
      <c r="D110" s="294"/>
    </row>
    <row r="114" spans="1:4" ht="18">
      <c r="A114" s="294"/>
      <c r="B114" s="294"/>
      <c r="C114" s="294"/>
      <c r="D114" s="294"/>
    </row>
    <row r="121" spans="1:4" ht="18">
      <c r="A121" s="294"/>
      <c r="B121" s="294"/>
      <c r="C121" s="294"/>
      <c r="D121" s="294"/>
    </row>
    <row r="128" spans="1:4" ht="18">
      <c r="A128" s="294"/>
      <c r="B128" s="294"/>
      <c r="C128" s="294"/>
      <c r="D128" s="294"/>
    </row>
    <row r="132" spans="1:4" ht="18">
      <c r="A132" s="294"/>
      <c r="B132" s="294"/>
      <c r="C132" s="294"/>
      <c r="D132" s="294"/>
    </row>
    <row r="136" spans="1:4" ht="18">
      <c r="A136" s="294"/>
      <c r="B136" s="294"/>
      <c r="C136" s="294"/>
      <c r="D136" s="294"/>
    </row>
    <row r="139" spans="1:4" ht="18">
      <c r="A139" s="294"/>
      <c r="B139" s="294"/>
      <c r="C139" s="294"/>
      <c r="D139" s="294"/>
    </row>
    <row r="146" spans="1:4" ht="18">
      <c r="A146" s="294"/>
      <c r="B146" s="294"/>
      <c r="C146" s="294"/>
      <c r="D146" s="294"/>
    </row>
    <row r="150" spans="1:4" ht="18">
      <c r="A150" s="294"/>
      <c r="B150" s="294"/>
      <c r="C150" s="294"/>
      <c r="D150" s="294"/>
    </row>
    <row r="153" spans="1:4" ht="18">
      <c r="A153" s="294"/>
      <c r="B153" s="294"/>
      <c r="C153" s="294"/>
      <c r="D153" s="294"/>
    </row>
    <row r="156" spans="1:4" ht="18">
      <c r="A156" s="294"/>
      <c r="B156" s="294"/>
      <c r="C156" s="294"/>
      <c r="D156" s="294"/>
    </row>
    <row r="160" spans="1:4" ht="18">
      <c r="A160" s="294"/>
      <c r="B160" s="294"/>
      <c r="C160" s="294"/>
      <c r="D160" s="294"/>
    </row>
    <row r="170" spans="1:4" ht="18">
      <c r="A170" s="315"/>
      <c r="B170" s="315"/>
      <c r="C170" s="315"/>
      <c r="D170" s="315"/>
    </row>
    <row r="171" spans="1:4" ht="18">
      <c r="A171" s="315"/>
      <c r="B171" s="315"/>
      <c r="C171" s="315"/>
      <c r="D171" s="315"/>
    </row>
    <row r="172" spans="1:4" ht="18">
      <c r="A172" s="316"/>
      <c r="B172" s="316"/>
      <c r="C172" s="316"/>
      <c r="D172" s="316"/>
    </row>
    <row r="173" spans="1:4">
      <c r="A173" s="317"/>
      <c r="B173" s="317"/>
      <c r="C173" s="317"/>
      <c r="D173" s="317"/>
    </row>
    <row r="175" spans="1:4">
      <c r="A175" s="295"/>
      <c r="B175" s="295"/>
      <c r="C175" s="295"/>
      <c r="D175" s="295"/>
    </row>
    <row r="176" spans="1:4">
      <c r="A176" s="295"/>
      <c r="B176" s="295"/>
      <c r="C176" s="295"/>
      <c r="D176" s="295"/>
    </row>
    <row r="177" spans="1:4">
      <c r="A177" s="295"/>
      <c r="B177" s="295"/>
      <c r="C177" s="295"/>
      <c r="D177" s="295"/>
    </row>
    <row r="178" spans="1:4">
      <c r="A178" s="295"/>
      <c r="B178" s="295"/>
      <c r="C178" s="295"/>
      <c r="D178" s="295"/>
    </row>
    <row r="179" spans="1:4">
      <c r="A179" s="295"/>
      <c r="B179" s="295"/>
      <c r="C179" s="295"/>
      <c r="D179" s="295"/>
    </row>
    <row r="180" spans="1:4">
      <c r="A180" s="295"/>
      <c r="B180" s="295"/>
      <c r="C180" s="295"/>
      <c r="D180" s="295"/>
    </row>
    <row r="182" spans="1:4">
      <c r="A182" s="318"/>
      <c r="B182" s="318"/>
      <c r="C182" s="318"/>
      <c r="D182" s="318"/>
    </row>
    <row r="184" spans="1:4" ht="18">
      <c r="A184" s="294"/>
      <c r="B184" s="294"/>
      <c r="C184" s="294"/>
      <c r="D184" s="294"/>
    </row>
    <row r="196" spans="1:4" ht="18">
      <c r="A196" s="294"/>
      <c r="B196" s="294"/>
      <c r="C196" s="294"/>
      <c r="D196" s="294"/>
    </row>
    <row r="200" spans="1:4" ht="18">
      <c r="A200" s="294"/>
      <c r="B200" s="294"/>
      <c r="C200" s="294"/>
      <c r="D200" s="294"/>
    </row>
    <row r="203" spans="1:4" ht="18">
      <c r="A203" s="294"/>
      <c r="B203" s="294"/>
      <c r="C203" s="294"/>
      <c r="D203" s="294"/>
    </row>
    <row r="206" spans="1:4" ht="18">
      <c r="A206" s="294"/>
      <c r="B206" s="294"/>
      <c r="C206" s="294"/>
      <c r="D206" s="294"/>
    </row>
    <row r="212" spans="1:4" ht="18">
      <c r="A212" s="294"/>
      <c r="B212" s="294"/>
      <c r="C212" s="294"/>
      <c r="D212" s="294"/>
    </row>
    <row r="215" spans="1:4" ht="18">
      <c r="A215" s="294"/>
      <c r="B215" s="294"/>
      <c r="C215" s="294"/>
      <c r="D215" s="294"/>
    </row>
    <row r="223" spans="1:4" ht="18">
      <c r="A223" s="294"/>
      <c r="B223" s="294"/>
      <c r="C223" s="294"/>
      <c r="D223" s="294"/>
    </row>
    <row r="230" spans="1:4" ht="18">
      <c r="A230" s="294"/>
      <c r="B230" s="294"/>
      <c r="C230" s="294"/>
      <c r="D230" s="294"/>
    </row>
    <row r="233" spans="1:4" ht="18">
      <c r="A233" s="294"/>
      <c r="B233" s="294"/>
      <c r="C233" s="294"/>
      <c r="D233" s="294"/>
    </row>
    <row r="241" spans="1:4" ht="18">
      <c r="A241" s="294"/>
      <c r="B241" s="294"/>
      <c r="C241" s="294"/>
      <c r="D241" s="294"/>
    </row>
    <row r="244" spans="1:4" ht="18">
      <c r="A244" s="294"/>
      <c r="B244" s="294"/>
      <c r="C244" s="294"/>
      <c r="D244" s="294"/>
    </row>
    <row r="248" spans="1:4" ht="18">
      <c r="A248" s="294"/>
      <c r="B248" s="294"/>
      <c r="C248" s="294"/>
      <c r="D248" s="294"/>
    </row>
    <row r="256" spans="1:4" ht="18">
      <c r="A256" s="294"/>
      <c r="B256" s="294"/>
      <c r="C256" s="294"/>
      <c r="D256" s="294"/>
    </row>
    <row r="261" spans="1:4">
      <c r="A261" s="319"/>
      <c r="B261" s="319"/>
      <c r="C261" s="319"/>
      <c r="D261" s="319"/>
    </row>
    <row r="273" spans="1:4" ht="18">
      <c r="A273" s="294"/>
      <c r="B273" s="294"/>
      <c r="C273" s="294"/>
      <c r="D273" s="294"/>
    </row>
    <row r="277" spans="1:4" ht="18">
      <c r="A277" s="294"/>
      <c r="B277" s="294"/>
      <c r="C277" s="294"/>
      <c r="D277" s="294"/>
    </row>
    <row r="283" spans="1:4" ht="18">
      <c r="A283" s="294"/>
      <c r="B283" s="294"/>
      <c r="C283" s="294"/>
      <c r="D283" s="294"/>
    </row>
    <row r="288" spans="1:4" ht="18">
      <c r="A288" s="294"/>
      <c r="B288" s="294"/>
      <c r="C288" s="294"/>
      <c r="D288" s="294"/>
    </row>
  </sheetData>
  <mergeCells count="5">
    <mergeCell ref="A6:E6"/>
    <mergeCell ref="A7:E7"/>
    <mergeCell ref="A8:E8"/>
    <mergeCell ref="A18:A19"/>
    <mergeCell ref="B18:B19"/>
  </mergeCells>
  <pageMargins left="0.43307086614173229" right="0.43307086614173229" top="0.74803149606299213" bottom="0.74803149606299213" header="0.31496062992125984" footer="0.31496062992125984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9"/>
  <sheetViews>
    <sheetView view="pageBreakPreview" zoomScaleNormal="100" zoomScaleSheetLayoutView="100" workbookViewId="0">
      <selection activeCell="E5" sqref="E5"/>
    </sheetView>
  </sheetViews>
  <sheetFormatPr defaultRowHeight="16.5"/>
  <cols>
    <col min="1" max="1" width="6.5703125" style="292" customWidth="1"/>
    <col min="2" max="2" width="8" style="292" customWidth="1"/>
    <col min="3" max="3" width="8.85546875" style="292" customWidth="1"/>
    <col min="4" max="4" width="101.7109375" style="292" customWidth="1"/>
    <col min="5" max="5" width="12.7109375" style="292" customWidth="1"/>
    <col min="6" max="256" width="9.140625" style="292"/>
    <col min="257" max="257" width="7.140625" style="292" customWidth="1"/>
    <col min="258" max="258" width="11.42578125" style="292" customWidth="1"/>
    <col min="259" max="259" width="11" style="292" customWidth="1"/>
    <col min="260" max="260" width="57.28515625" style="292" customWidth="1"/>
    <col min="261" max="261" width="19.5703125" style="292" customWidth="1"/>
    <col min="262" max="512" width="9.140625" style="292"/>
    <col min="513" max="513" width="7.140625" style="292" customWidth="1"/>
    <col min="514" max="514" width="11.42578125" style="292" customWidth="1"/>
    <col min="515" max="515" width="11" style="292" customWidth="1"/>
    <col min="516" max="516" width="57.28515625" style="292" customWidth="1"/>
    <col min="517" max="517" width="19.5703125" style="292" customWidth="1"/>
    <col min="518" max="768" width="9.140625" style="292"/>
    <col min="769" max="769" width="7.140625" style="292" customWidth="1"/>
    <col min="770" max="770" width="11.42578125" style="292" customWidth="1"/>
    <col min="771" max="771" width="11" style="292" customWidth="1"/>
    <col min="772" max="772" width="57.28515625" style="292" customWidth="1"/>
    <col min="773" max="773" width="19.5703125" style="292" customWidth="1"/>
    <col min="774" max="1024" width="9.140625" style="292"/>
    <col min="1025" max="1025" width="7.140625" style="292" customWidth="1"/>
    <col min="1026" max="1026" width="11.42578125" style="292" customWidth="1"/>
    <col min="1027" max="1027" width="11" style="292" customWidth="1"/>
    <col min="1028" max="1028" width="57.28515625" style="292" customWidth="1"/>
    <col min="1029" max="1029" width="19.5703125" style="292" customWidth="1"/>
    <col min="1030" max="1280" width="9.140625" style="292"/>
    <col min="1281" max="1281" width="7.140625" style="292" customWidth="1"/>
    <col min="1282" max="1282" width="11.42578125" style="292" customWidth="1"/>
    <col min="1283" max="1283" width="11" style="292" customWidth="1"/>
    <col min="1284" max="1284" width="57.28515625" style="292" customWidth="1"/>
    <col min="1285" max="1285" width="19.5703125" style="292" customWidth="1"/>
    <col min="1286" max="1536" width="9.140625" style="292"/>
    <col min="1537" max="1537" width="7.140625" style="292" customWidth="1"/>
    <col min="1538" max="1538" width="11.42578125" style="292" customWidth="1"/>
    <col min="1539" max="1539" width="11" style="292" customWidth="1"/>
    <col min="1540" max="1540" width="57.28515625" style="292" customWidth="1"/>
    <col min="1541" max="1541" width="19.5703125" style="292" customWidth="1"/>
    <col min="1542" max="1792" width="9.140625" style="292"/>
    <col min="1793" max="1793" width="7.140625" style="292" customWidth="1"/>
    <col min="1794" max="1794" width="11.42578125" style="292" customWidth="1"/>
    <col min="1795" max="1795" width="11" style="292" customWidth="1"/>
    <col min="1796" max="1796" width="57.28515625" style="292" customWidth="1"/>
    <col min="1797" max="1797" width="19.5703125" style="292" customWidth="1"/>
    <col min="1798" max="2048" width="9.140625" style="292"/>
    <col min="2049" max="2049" width="7.140625" style="292" customWidth="1"/>
    <col min="2050" max="2050" width="11.42578125" style="292" customWidth="1"/>
    <col min="2051" max="2051" width="11" style="292" customWidth="1"/>
    <col min="2052" max="2052" width="57.28515625" style="292" customWidth="1"/>
    <col min="2053" max="2053" width="19.5703125" style="292" customWidth="1"/>
    <col min="2054" max="2304" width="9.140625" style="292"/>
    <col min="2305" max="2305" width="7.140625" style="292" customWidth="1"/>
    <col min="2306" max="2306" width="11.42578125" style="292" customWidth="1"/>
    <col min="2307" max="2307" width="11" style="292" customWidth="1"/>
    <col min="2308" max="2308" width="57.28515625" style="292" customWidth="1"/>
    <col min="2309" max="2309" width="19.5703125" style="292" customWidth="1"/>
    <col min="2310" max="2560" width="9.140625" style="292"/>
    <col min="2561" max="2561" width="7.140625" style="292" customWidth="1"/>
    <col min="2562" max="2562" width="11.42578125" style="292" customWidth="1"/>
    <col min="2563" max="2563" width="11" style="292" customWidth="1"/>
    <col min="2564" max="2564" width="57.28515625" style="292" customWidth="1"/>
    <col min="2565" max="2565" width="19.5703125" style="292" customWidth="1"/>
    <col min="2566" max="2816" width="9.140625" style="292"/>
    <col min="2817" max="2817" width="7.140625" style="292" customWidth="1"/>
    <col min="2818" max="2818" width="11.42578125" style="292" customWidth="1"/>
    <col min="2819" max="2819" width="11" style="292" customWidth="1"/>
    <col min="2820" max="2820" width="57.28515625" style="292" customWidth="1"/>
    <col min="2821" max="2821" width="19.5703125" style="292" customWidth="1"/>
    <col min="2822" max="3072" width="9.140625" style="292"/>
    <col min="3073" max="3073" width="7.140625" style="292" customWidth="1"/>
    <col min="3074" max="3074" width="11.42578125" style="292" customWidth="1"/>
    <col min="3075" max="3075" width="11" style="292" customWidth="1"/>
    <col min="3076" max="3076" width="57.28515625" style="292" customWidth="1"/>
    <col min="3077" max="3077" width="19.5703125" style="292" customWidth="1"/>
    <col min="3078" max="3328" width="9.140625" style="292"/>
    <col min="3329" max="3329" width="7.140625" style="292" customWidth="1"/>
    <col min="3330" max="3330" width="11.42578125" style="292" customWidth="1"/>
    <col min="3331" max="3331" width="11" style="292" customWidth="1"/>
    <col min="3332" max="3332" width="57.28515625" style="292" customWidth="1"/>
    <col min="3333" max="3333" width="19.5703125" style="292" customWidth="1"/>
    <col min="3334" max="3584" width="9.140625" style="292"/>
    <col min="3585" max="3585" width="7.140625" style="292" customWidth="1"/>
    <col min="3586" max="3586" width="11.42578125" style="292" customWidth="1"/>
    <col min="3587" max="3587" width="11" style="292" customWidth="1"/>
    <col min="3588" max="3588" width="57.28515625" style="292" customWidth="1"/>
    <col min="3589" max="3589" width="19.5703125" style="292" customWidth="1"/>
    <col min="3590" max="3840" width="9.140625" style="292"/>
    <col min="3841" max="3841" width="7.140625" style="292" customWidth="1"/>
    <col min="3842" max="3842" width="11.42578125" style="292" customWidth="1"/>
    <col min="3843" max="3843" width="11" style="292" customWidth="1"/>
    <col min="3844" max="3844" width="57.28515625" style="292" customWidth="1"/>
    <col min="3845" max="3845" width="19.5703125" style="292" customWidth="1"/>
    <col min="3846" max="4096" width="9.140625" style="292"/>
    <col min="4097" max="4097" width="7.140625" style="292" customWidth="1"/>
    <col min="4098" max="4098" width="11.42578125" style="292" customWidth="1"/>
    <col min="4099" max="4099" width="11" style="292" customWidth="1"/>
    <col min="4100" max="4100" width="57.28515625" style="292" customWidth="1"/>
    <col min="4101" max="4101" width="19.5703125" style="292" customWidth="1"/>
    <col min="4102" max="4352" width="9.140625" style="292"/>
    <col min="4353" max="4353" width="7.140625" style="292" customWidth="1"/>
    <col min="4354" max="4354" width="11.42578125" style="292" customWidth="1"/>
    <col min="4355" max="4355" width="11" style="292" customWidth="1"/>
    <col min="4356" max="4356" width="57.28515625" style="292" customWidth="1"/>
    <col min="4357" max="4357" width="19.5703125" style="292" customWidth="1"/>
    <col min="4358" max="4608" width="9.140625" style="292"/>
    <col min="4609" max="4609" width="7.140625" style="292" customWidth="1"/>
    <col min="4610" max="4610" width="11.42578125" style="292" customWidth="1"/>
    <col min="4611" max="4611" width="11" style="292" customWidth="1"/>
    <col min="4612" max="4612" width="57.28515625" style="292" customWidth="1"/>
    <col min="4613" max="4613" width="19.5703125" style="292" customWidth="1"/>
    <col min="4614" max="4864" width="9.140625" style="292"/>
    <col min="4865" max="4865" width="7.140625" style="292" customWidth="1"/>
    <col min="4866" max="4866" width="11.42578125" style="292" customWidth="1"/>
    <col min="4867" max="4867" width="11" style="292" customWidth="1"/>
    <col min="4868" max="4868" width="57.28515625" style="292" customWidth="1"/>
    <col min="4869" max="4869" width="19.5703125" style="292" customWidth="1"/>
    <col min="4870" max="5120" width="9.140625" style="292"/>
    <col min="5121" max="5121" width="7.140625" style="292" customWidth="1"/>
    <col min="5122" max="5122" width="11.42578125" style="292" customWidth="1"/>
    <col min="5123" max="5123" width="11" style="292" customWidth="1"/>
    <col min="5124" max="5124" width="57.28515625" style="292" customWidth="1"/>
    <col min="5125" max="5125" width="19.5703125" style="292" customWidth="1"/>
    <col min="5126" max="5376" width="9.140625" style="292"/>
    <col min="5377" max="5377" width="7.140625" style="292" customWidth="1"/>
    <col min="5378" max="5378" width="11.42578125" style="292" customWidth="1"/>
    <col min="5379" max="5379" width="11" style="292" customWidth="1"/>
    <col min="5380" max="5380" width="57.28515625" style="292" customWidth="1"/>
    <col min="5381" max="5381" width="19.5703125" style="292" customWidth="1"/>
    <col min="5382" max="5632" width="9.140625" style="292"/>
    <col min="5633" max="5633" width="7.140625" style="292" customWidth="1"/>
    <col min="5634" max="5634" width="11.42578125" style="292" customWidth="1"/>
    <col min="5635" max="5635" width="11" style="292" customWidth="1"/>
    <col min="5636" max="5636" width="57.28515625" style="292" customWidth="1"/>
    <col min="5637" max="5637" width="19.5703125" style="292" customWidth="1"/>
    <col min="5638" max="5888" width="9.140625" style="292"/>
    <col min="5889" max="5889" width="7.140625" style="292" customWidth="1"/>
    <col min="5890" max="5890" width="11.42578125" style="292" customWidth="1"/>
    <col min="5891" max="5891" width="11" style="292" customWidth="1"/>
    <col min="5892" max="5892" width="57.28515625" style="292" customWidth="1"/>
    <col min="5893" max="5893" width="19.5703125" style="292" customWidth="1"/>
    <col min="5894" max="6144" width="9.140625" style="292"/>
    <col min="6145" max="6145" width="7.140625" style="292" customWidth="1"/>
    <col min="6146" max="6146" width="11.42578125" style="292" customWidth="1"/>
    <col min="6147" max="6147" width="11" style="292" customWidth="1"/>
    <col min="6148" max="6148" width="57.28515625" style="292" customWidth="1"/>
    <col min="6149" max="6149" width="19.5703125" style="292" customWidth="1"/>
    <col min="6150" max="6400" width="9.140625" style="292"/>
    <col min="6401" max="6401" width="7.140625" style="292" customWidth="1"/>
    <col min="6402" max="6402" width="11.42578125" style="292" customWidth="1"/>
    <col min="6403" max="6403" width="11" style="292" customWidth="1"/>
    <col min="6404" max="6404" width="57.28515625" style="292" customWidth="1"/>
    <col min="6405" max="6405" width="19.5703125" style="292" customWidth="1"/>
    <col min="6406" max="6656" width="9.140625" style="292"/>
    <col min="6657" max="6657" width="7.140625" style="292" customWidth="1"/>
    <col min="6658" max="6658" width="11.42578125" style="292" customWidth="1"/>
    <col min="6659" max="6659" width="11" style="292" customWidth="1"/>
    <col min="6660" max="6660" width="57.28515625" style="292" customWidth="1"/>
    <col min="6661" max="6661" width="19.5703125" style="292" customWidth="1"/>
    <col min="6662" max="6912" width="9.140625" style="292"/>
    <col min="6913" max="6913" width="7.140625" style="292" customWidth="1"/>
    <col min="6914" max="6914" width="11.42578125" style="292" customWidth="1"/>
    <col min="6915" max="6915" width="11" style="292" customWidth="1"/>
    <col min="6916" max="6916" width="57.28515625" style="292" customWidth="1"/>
    <col min="6917" max="6917" width="19.5703125" style="292" customWidth="1"/>
    <col min="6918" max="7168" width="9.140625" style="292"/>
    <col min="7169" max="7169" width="7.140625" style="292" customWidth="1"/>
    <col min="7170" max="7170" width="11.42578125" style="292" customWidth="1"/>
    <col min="7171" max="7171" width="11" style="292" customWidth="1"/>
    <col min="7172" max="7172" width="57.28515625" style="292" customWidth="1"/>
    <col min="7173" max="7173" width="19.5703125" style="292" customWidth="1"/>
    <col min="7174" max="7424" width="9.140625" style="292"/>
    <col min="7425" max="7425" width="7.140625" style="292" customWidth="1"/>
    <col min="7426" max="7426" width="11.42578125" style="292" customWidth="1"/>
    <col min="7427" max="7427" width="11" style="292" customWidth="1"/>
    <col min="7428" max="7428" width="57.28515625" style="292" customWidth="1"/>
    <col min="7429" max="7429" width="19.5703125" style="292" customWidth="1"/>
    <col min="7430" max="7680" width="9.140625" style="292"/>
    <col min="7681" max="7681" width="7.140625" style="292" customWidth="1"/>
    <col min="7682" max="7682" width="11.42578125" style="292" customWidth="1"/>
    <col min="7683" max="7683" width="11" style="292" customWidth="1"/>
    <col min="7684" max="7684" width="57.28515625" style="292" customWidth="1"/>
    <col min="7685" max="7685" width="19.5703125" style="292" customWidth="1"/>
    <col min="7686" max="7936" width="9.140625" style="292"/>
    <col min="7937" max="7937" width="7.140625" style="292" customWidth="1"/>
    <col min="7938" max="7938" width="11.42578125" style="292" customWidth="1"/>
    <col min="7939" max="7939" width="11" style="292" customWidth="1"/>
    <col min="7940" max="7940" width="57.28515625" style="292" customWidth="1"/>
    <col min="7941" max="7941" width="19.5703125" style="292" customWidth="1"/>
    <col min="7942" max="8192" width="9.140625" style="292"/>
    <col min="8193" max="8193" width="7.140625" style="292" customWidth="1"/>
    <col min="8194" max="8194" width="11.42578125" style="292" customWidth="1"/>
    <col min="8195" max="8195" width="11" style="292" customWidth="1"/>
    <col min="8196" max="8196" width="57.28515625" style="292" customWidth="1"/>
    <col min="8197" max="8197" width="19.5703125" style="292" customWidth="1"/>
    <col min="8198" max="8448" width="9.140625" style="292"/>
    <col min="8449" max="8449" width="7.140625" style="292" customWidth="1"/>
    <col min="8450" max="8450" width="11.42578125" style="292" customWidth="1"/>
    <col min="8451" max="8451" width="11" style="292" customWidth="1"/>
    <col min="8452" max="8452" width="57.28515625" style="292" customWidth="1"/>
    <col min="8453" max="8453" width="19.5703125" style="292" customWidth="1"/>
    <col min="8454" max="8704" width="9.140625" style="292"/>
    <col min="8705" max="8705" width="7.140625" style="292" customWidth="1"/>
    <col min="8706" max="8706" width="11.42578125" style="292" customWidth="1"/>
    <col min="8707" max="8707" width="11" style="292" customWidth="1"/>
    <col min="8708" max="8708" width="57.28515625" style="292" customWidth="1"/>
    <col min="8709" max="8709" width="19.5703125" style="292" customWidth="1"/>
    <col min="8710" max="8960" width="9.140625" style="292"/>
    <col min="8961" max="8961" width="7.140625" style="292" customWidth="1"/>
    <col min="8962" max="8962" width="11.42578125" style="292" customWidth="1"/>
    <col min="8963" max="8963" width="11" style="292" customWidth="1"/>
    <col min="8964" max="8964" width="57.28515625" style="292" customWidth="1"/>
    <col min="8965" max="8965" width="19.5703125" style="292" customWidth="1"/>
    <col min="8966" max="9216" width="9.140625" style="292"/>
    <col min="9217" max="9217" width="7.140625" style="292" customWidth="1"/>
    <col min="9218" max="9218" width="11.42578125" style="292" customWidth="1"/>
    <col min="9219" max="9219" width="11" style="292" customWidth="1"/>
    <col min="9220" max="9220" width="57.28515625" style="292" customWidth="1"/>
    <col min="9221" max="9221" width="19.5703125" style="292" customWidth="1"/>
    <col min="9222" max="9472" width="9.140625" style="292"/>
    <col min="9473" max="9473" width="7.140625" style="292" customWidth="1"/>
    <col min="9474" max="9474" width="11.42578125" style="292" customWidth="1"/>
    <col min="9475" max="9475" width="11" style="292" customWidth="1"/>
    <col min="9476" max="9476" width="57.28515625" style="292" customWidth="1"/>
    <col min="9477" max="9477" width="19.5703125" style="292" customWidth="1"/>
    <col min="9478" max="9728" width="9.140625" style="292"/>
    <col min="9729" max="9729" width="7.140625" style="292" customWidth="1"/>
    <col min="9730" max="9730" width="11.42578125" style="292" customWidth="1"/>
    <col min="9731" max="9731" width="11" style="292" customWidth="1"/>
    <col min="9732" max="9732" width="57.28515625" style="292" customWidth="1"/>
    <col min="9733" max="9733" width="19.5703125" style="292" customWidth="1"/>
    <col min="9734" max="9984" width="9.140625" style="292"/>
    <col min="9985" max="9985" width="7.140625" style="292" customWidth="1"/>
    <col min="9986" max="9986" width="11.42578125" style="292" customWidth="1"/>
    <col min="9987" max="9987" width="11" style="292" customWidth="1"/>
    <col min="9988" max="9988" width="57.28515625" style="292" customWidth="1"/>
    <col min="9989" max="9989" width="19.5703125" style="292" customWidth="1"/>
    <col min="9990" max="10240" width="9.140625" style="292"/>
    <col min="10241" max="10241" width="7.140625" style="292" customWidth="1"/>
    <col min="10242" max="10242" width="11.42578125" style="292" customWidth="1"/>
    <col min="10243" max="10243" width="11" style="292" customWidth="1"/>
    <col min="10244" max="10244" width="57.28515625" style="292" customWidth="1"/>
    <col min="10245" max="10245" width="19.5703125" style="292" customWidth="1"/>
    <col min="10246" max="10496" width="9.140625" style="292"/>
    <col min="10497" max="10497" width="7.140625" style="292" customWidth="1"/>
    <col min="10498" max="10498" width="11.42578125" style="292" customWidth="1"/>
    <col min="10499" max="10499" width="11" style="292" customWidth="1"/>
    <col min="10500" max="10500" width="57.28515625" style="292" customWidth="1"/>
    <col min="10501" max="10501" width="19.5703125" style="292" customWidth="1"/>
    <col min="10502" max="10752" width="9.140625" style="292"/>
    <col min="10753" max="10753" width="7.140625" style="292" customWidth="1"/>
    <col min="10754" max="10754" width="11.42578125" style="292" customWidth="1"/>
    <col min="10755" max="10755" width="11" style="292" customWidth="1"/>
    <col min="10756" max="10756" width="57.28515625" style="292" customWidth="1"/>
    <col min="10757" max="10757" width="19.5703125" style="292" customWidth="1"/>
    <col min="10758" max="11008" width="9.140625" style="292"/>
    <col min="11009" max="11009" width="7.140625" style="292" customWidth="1"/>
    <col min="11010" max="11010" width="11.42578125" style="292" customWidth="1"/>
    <col min="11011" max="11011" width="11" style="292" customWidth="1"/>
    <col min="11012" max="11012" width="57.28515625" style="292" customWidth="1"/>
    <col min="11013" max="11013" width="19.5703125" style="292" customWidth="1"/>
    <col min="11014" max="11264" width="9.140625" style="292"/>
    <col min="11265" max="11265" width="7.140625" style="292" customWidth="1"/>
    <col min="11266" max="11266" width="11.42578125" style="292" customWidth="1"/>
    <col min="11267" max="11267" width="11" style="292" customWidth="1"/>
    <col min="11268" max="11268" width="57.28515625" style="292" customWidth="1"/>
    <col min="11269" max="11269" width="19.5703125" style="292" customWidth="1"/>
    <col min="11270" max="11520" width="9.140625" style="292"/>
    <col min="11521" max="11521" width="7.140625" style="292" customWidth="1"/>
    <col min="11522" max="11522" width="11.42578125" style="292" customWidth="1"/>
    <col min="11523" max="11523" width="11" style="292" customWidth="1"/>
    <col min="11524" max="11524" width="57.28515625" style="292" customWidth="1"/>
    <col min="11525" max="11525" width="19.5703125" style="292" customWidth="1"/>
    <col min="11526" max="11776" width="9.140625" style="292"/>
    <col min="11777" max="11777" width="7.140625" style="292" customWidth="1"/>
    <col min="11778" max="11778" width="11.42578125" style="292" customWidth="1"/>
    <col min="11779" max="11779" width="11" style="292" customWidth="1"/>
    <col min="11780" max="11780" width="57.28515625" style="292" customWidth="1"/>
    <col min="11781" max="11781" width="19.5703125" style="292" customWidth="1"/>
    <col min="11782" max="12032" width="9.140625" style="292"/>
    <col min="12033" max="12033" width="7.140625" style="292" customWidth="1"/>
    <col min="12034" max="12034" width="11.42578125" style="292" customWidth="1"/>
    <col min="12035" max="12035" width="11" style="292" customWidth="1"/>
    <col min="12036" max="12036" width="57.28515625" style="292" customWidth="1"/>
    <col min="12037" max="12037" width="19.5703125" style="292" customWidth="1"/>
    <col min="12038" max="12288" width="9.140625" style="292"/>
    <col min="12289" max="12289" width="7.140625" style="292" customWidth="1"/>
    <col min="12290" max="12290" width="11.42578125" style="292" customWidth="1"/>
    <col min="12291" max="12291" width="11" style="292" customWidth="1"/>
    <col min="12292" max="12292" width="57.28515625" style="292" customWidth="1"/>
    <col min="12293" max="12293" width="19.5703125" style="292" customWidth="1"/>
    <col min="12294" max="12544" width="9.140625" style="292"/>
    <col min="12545" max="12545" width="7.140625" style="292" customWidth="1"/>
    <col min="12546" max="12546" width="11.42578125" style="292" customWidth="1"/>
    <col min="12547" max="12547" width="11" style="292" customWidth="1"/>
    <col min="12548" max="12548" width="57.28515625" style="292" customWidth="1"/>
    <col min="12549" max="12549" width="19.5703125" style="292" customWidth="1"/>
    <col min="12550" max="12800" width="9.140625" style="292"/>
    <col min="12801" max="12801" width="7.140625" style="292" customWidth="1"/>
    <col min="12802" max="12802" width="11.42578125" style="292" customWidth="1"/>
    <col min="12803" max="12803" width="11" style="292" customWidth="1"/>
    <col min="12804" max="12804" width="57.28515625" style="292" customWidth="1"/>
    <col min="12805" max="12805" width="19.5703125" style="292" customWidth="1"/>
    <col min="12806" max="13056" width="9.140625" style="292"/>
    <col min="13057" max="13057" width="7.140625" style="292" customWidth="1"/>
    <col min="13058" max="13058" width="11.42578125" style="292" customWidth="1"/>
    <col min="13059" max="13059" width="11" style="292" customWidth="1"/>
    <col min="13060" max="13060" width="57.28515625" style="292" customWidth="1"/>
    <col min="13061" max="13061" width="19.5703125" style="292" customWidth="1"/>
    <col min="13062" max="13312" width="9.140625" style="292"/>
    <col min="13313" max="13313" width="7.140625" style="292" customWidth="1"/>
    <col min="13314" max="13314" width="11.42578125" style="292" customWidth="1"/>
    <col min="13315" max="13315" width="11" style="292" customWidth="1"/>
    <col min="13316" max="13316" width="57.28515625" style="292" customWidth="1"/>
    <col min="13317" max="13317" width="19.5703125" style="292" customWidth="1"/>
    <col min="13318" max="13568" width="9.140625" style="292"/>
    <col min="13569" max="13569" width="7.140625" style="292" customWidth="1"/>
    <col min="13570" max="13570" width="11.42578125" style="292" customWidth="1"/>
    <col min="13571" max="13571" width="11" style="292" customWidth="1"/>
    <col min="13572" max="13572" width="57.28515625" style="292" customWidth="1"/>
    <col min="13573" max="13573" width="19.5703125" style="292" customWidth="1"/>
    <col min="13574" max="13824" width="9.140625" style="292"/>
    <col min="13825" max="13825" width="7.140625" style="292" customWidth="1"/>
    <col min="13826" max="13826" width="11.42578125" style="292" customWidth="1"/>
    <col min="13827" max="13827" width="11" style="292" customWidth="1"/>
    <col min="13828" max="13828" width="57.28515625" style="292" customWidth="1"/>
    <col min="13829" max="13829" width="19.5703125" style="292" customWidth="1"/>
    <col min="13830" max="14080" width="9.140625" style="292"/>
    <col min="14081" max="14081" width="7.140625" style="292" customWidth="1"/>
    <col min="14082" max="14082" width="11.42578125" style="292" customWidth="1"/>
    <col min="14083" max="14083" width="11" style="292" customWidth="1"/>
    <col min="14084" max="14084" width="57.28515625" style="292" customWidth="1"/>
    <col min="14085" max="14085" width="19.5703125" style="292" customWidth="1"/>
    <col min="14086" max="14336" width="9.140625" style="292"/>
    <col min="14337" max="14337" width="7.140625" style="292" customWidth="1"/>
    <col min="14338" max="14338" width="11.42578125" style="292" customWidth="1"/>
    <col min="14339" max="14339" width="11" style="292" customWidth="1"/>
    <col min="14340" max="14340" width="57.28515625" style="292" customWidth="1"/>
    <col min="14341" max="14341" width="19.5703125" style="292" customWidth="1"/>
    <col min="14342" max="14592" width="9.140625" style="292"/>
    <col min="14593" max="14593" width="7.140625" style="292" customWidth="1"/>
    <col min="14594" max="14594" width="11.42578125" style="292" customWidth="1"/>
    <col min="14595" max="14595" width="11" style="292" customWidth="1"/>
    <col min="14596" max="14596" width="57.28515625" style="292" customWidth="1"/>
    <col min="14597" max="14597" width="19.5703125" style="292" customWidth="1"/>
    <col min="14598" max="14848" width="9.140625" style="292"/>
    <col min="14849" max="14849" width="7.140625" style="292" customWidth="1"/>
    <col min="14850" max="14850" width="11.42578125" style="292" customWidth="1"/>
    <col min="14851" max="14851" width="11" style="292" customWidth="1"/>
    <col min="14852" max="14852" width="57.28515625" style="292" customWidth="1"/>
    <col min="14853" max="14853" width="19.5703125" style="292" customWidth="1"/>
    <col min="14854" max="15104" width="9.140625" style="292"/>
    <col min="15105" max="15105" width="7.140625" style="292" customWidth="1"/>
    <col min="15106" max="15106" width="11.42578125" style="292" customWidth="1"/>
    <col min="15107" max="15107" width="11" style="292" customWidth="1"/>
    <col min="15108" max="15108" width="57.28515625" style="292" customWidth="1"/>
    <col min="15109" max="15109" width="19.5703125" style="292" customWidth="1"/>
    <col min="15110" max="15360" width="9.140625" style="292"/>
    <col min="15361" max="15361" width="7.140625" style="292" customWidth="1"/>
    <col min="15362" max="15362" width="11.42578125" style="292" customWidth="1"/>
    <col min="15363" max="15363" width="11" style="292" customWidth="1"/>
    <col min="15364" max="15364" width="57.28515625" style="292" customWidth="1"/>
    <col min="15365" max="15365" width="19.5703125" style="292" customWidth="1"/>
    <col min="15366" max="15616" width="9.140625" style="292"/>
    <col min="15617" max="15617" width="7.140625" style="292" customWidth="1"/>
    <col min="15618" max="15618" width="11.42578125" style="292" customWidth="1"/>
    <col min="15619" max="15619" width="11" style="292" customWidth="1"/>
    <col min="15620" max="15620" width="57.28515625" style="292" customWidth="1"/>
    <col min="15621" max="15621" width="19.5703125" style="292" customWidth="1"/>
    <col min="15622" max="15872" width="9.140625" style="292"/>
    <col min="15873" max="15873" width="7.140625" style="292" customWidth="1"/>
    <col min="15874" max="15874" width="11.42578125" style="292" customWidth="1"/>
    <col min="15875" max="15875" width="11" style="292" customWidth="1"/>
    <col min="15876" max="15876" width="57.28515625" style="292" customWidth="1"/>
    <col min="15877" max="15877" width="19.5703125" style="292" customWidth="1"/>
    <col min="15878" max="16128" width="9.140625" style="292"/>
    <col min="16129" max="16129" width="7.140625" style="292" customWidth="1"/>
    <col min="16130" max="16130" width="11.42578125" style="292" customWidth="1"/>
    <col min="16131" max="16131" width="11" style="292" customWidth="1"/>
    <col min="16132" max="16132" width="57.28515625" style="292" customWidth="1"/>
    <col min="16133" max="16133" width="19.5703125" style="292" customWidth="1"/>
    <col min="16134" max="16384" width="9.140625" style="292"/>
  </cols>
  <sheetData>
    <row r="1" spans="1:9">
      <c r="E1" s="320" t="s">
        <v>245</v>
      </c>
    </row>
    <row r="2" spans="1:9">
      <c r="E2" s="136" t="s">
        <v>269</v>
      </c>
    </row>
    <row r="3" spans="1:9">
      <c r="E3" s="136" t="s">
        <v>266</v>
      </c>
    </row>
    <row r="4" spans="1:9">
      <c r="E4" s="136" t="s">
        <v>273</v>
      </c>
    </row>
    <row r="5" spans="1:9" ht="9.75" customHeight="1">
      <c r="E5" s="320"/>
    </row>
    <row r="6" spans="1:9" ht="29.25" customHeight="1">
      <c r="A6" s="426" t="s">
        <v>260</v>
      </c>
      <c r="B6" s="426"/>
      <c r="C6" s="426"/>
      <c r="D6" s="426"/>
      <c r="E6" s="426"/>
      <c r="F6" s="294"/>
      <c r="G6" s="294"/>
      <c r="H6" s="294"/>
      <c r="I6" s="294"/>
    </row>
    <row r="7" spans="1:9" ht="20.100000000000001" customHeight="1">
      <c r="A7" s="427" t="s">
        <v>234</v>
      </c>
      <c r="B7" s="427"/>
      <c r="C7" s="427"/>
      <c r="D7" s="427"/>
      <c r="E7" s="427"/>
      <c r="F7" s="294"/>
      <c r="G7" s="294"/>
      <c r="H7" s="294"/>
      <c r="I7" s="294"/>
    </row>
    <row r="8" spans="1:9" ht="20.100000000000001" customHeight="1">
      <c r="A8" s="427" t="s">
        <v>268</v>
      </c>
      <c r="B8" s="427"/>
      <c r="C8" s="427"/>
      <c r="D8" s="427"/>
      <c r="E8" s="427"/>
      <c r="F8" s="294"/>
      <c r="G8" s="294"/>
      <c r="H8" s="294"/>
      <c r="I8" s="294"/>
    </row>
    <row r="9" spans="1:9" ht="9" customHeight="1">
      <c r="A9" s="321"/>
      <c r="B9" s="322"/>
      <c r="C9" s="322"/>
      <c r="D9" s="322"/>
      <c r="E9" s="321"/>
      <c r="F9" s="294"/>
      <c r="G9" s="294"/>
      <c r="H9" s="294"/>
      <c r="I9" s="294"/>
    </row>
    <row r="10" spans="1:9">
      <c r="E10" s="320" t="s">
        <v>232</v>
      </c>
    </row>
    <row r="11" spans="1:9" s="300" customFormat="1">
      <c r="A11" s="299"/>
      <c r="B11" s="298"/>
      <c r="C11" s="298"/>
      <c r="D11" s="298"/>
      <c r="E11" s="323"/>
    </row>
    <row r="12" spans="1:9" s="300" customFormat="1">
      <c r="A12" s="302" t="s">
        <v>0</v>
      </c>
      <c r="B12" s="301" t="s">
        <v>1</v>
      </c>
      <c r="C12" s="301" t="s">
        <v>235</v>
      </c>
      <c r="D12" s="301" t="s">
        <v>236</v>
      </c>
      <c r="E12" s="324" t="s">
        <v>12</v>
      </c>
    </row>
    <row r="13" spans="1:9" s="300" customFormat="1">
      <c r="A13" s="325"/>
      <c r="B13" s="326"/>
      <c r="C13" s="326"/>
      <c r="D13" s="326"/>
      <c r="E13" s="327"/>
    </row>
    <row r="14" spans="1:9" s="353" customFormat="1" ht="9.75" customHeight="1">
      <c r="A14" s="351">
        <v>1</v>
      </c>
      <c r="B14" s="352">
        <v>2</v>
      </c>
      <c r="C14" s="352">
        <v>3</v>
      </c>
      <c r="D14" s="351">
        <v>4</v>
      </c>
      <c r="E14" s="352">
        <v>5</v>
      </c>
    </row>
    <row r="15" spans="1:9" s="300" customFormat="1">
      <c r="A15" s="328"/>
      <c r="B15" s="329"/>
      <c r="C15" s="329"/>
      <c r="D15" s="329"/>
      <c r="E15" s="330"/>
    </row>
    <row r="16" spans="1:9" s="300" customFormat="1" ht="20.25">
      <c r="A16" s="428" t="s">
        <v>237</v>
      </c>
      <c r="B16" s="429"/>
      <c r="C16" s="429"/>
      <c r="D16" s="331"/>
      <c r="E16" s="332">
        <f>E18</f>
        <v>14188</v>
      </c>
    </row>
    <row r="17" spans="1:9" s="300" customFormat="1">
      <c r="A17" s="328"/>
      <c r="B17" s="329"/>
      <c r="C17" s="329"/>
      <c r="D17" s="329"/>
      <c r="E17" s="330"/>
    </row>
    <row r="18" spans="1:9" s="300" customFormat="1" ht="19.5">
      <c r="A18" s="430" t="s">
        <v>238</v>
      </c>
      <c r="B18" s="429"/>
      <c r="C18" s="429"/>
      <c r="D18" s="431"/>
      <c r="E18" s="333">
        <f>E20+E40</f>
        <v>14188</v>
      </c>
    </row>
    <row r="19" spans="1:9" s="300" customFormat="1" ht="18">
      <c r="A19" s="432"/>
      <c r="B19" s="433"/>
      <c r="C19" s="433"/>
      <c r="D19" s="434"/>
      <c r="E19" s="334"/>
    </row>
    <row r="20" spans="1:9" s="300" customFormat="1" ht="18">
      <c r="A20" s="435" t="s">
        <v>240</v>
      </c>
      <c r="B20" s="429"/>
      <c r="C20" s="429"/>
      <c r="D20" s="431"/>
      <c r="E20" s="335">
        <f>E22</f>
        <v>286</v>
      </c>
    </row>
    <row r="21" spans="1:9" s="300" customFormat="1">
      <c r="A21" s="328"/>
      <c r="B21" s="329"/>
      <c r="C21" s="329"/>
      <c r="D21" s="329"/>
      <c r="E21" s="330"/>
    </row>
    <row r="22" spans="1:9" s="300" customFormat="1">
      <c r="A22" s="336" t="s">
        <v>243</v>
      </c>
      <c r="B22" s="424" t="s">
        <v>239</v>
      </c>
      <c r="C22" s="424"/>
      <c r="D22" s="425"/>
      <c r="E22" s="311">
        <f>E24</f>
        <v>286</v>
      </c>
    </row>
    <row r="23" spans="1:9" s="300" customFormat="1">
      <c r="A23" s="336"/>
      <c r="B23" s="337"/>
      <c r="C23" s="337"/>
      <c r="D23" s="337"/>
      <c r="E23" s="311"/>
    </row>
    <row r="24" spans="1:9" s="300" customFormat="1">
      <c r="A24" s="338">
        <v>750</v>
      </c>
      <c r="B24" s="339"/>
      <c r="C24" s="339"/>
      <c r="D24" s="310" t="s">
        <v>76</v>
      </c>
      <c r="E24" s="311">
        <f>E26+E31</f>
        <v>286</v>
      </c>
    </row>
    <row r="25" spans="1:9" s="300" customFormat="1">
      <c r="A25" s="301"/>
      <c r="B25" s="301"/>
      <c r="C25" s="301"/>
      <c r="D25" s="340"/>
      <c r="E25" s="341"/>
    </row>
    <row r="26" spans="1:9" s="300" customFormat="1">
      <c r="A26" s="301"/>
      <c r="B26" s="342">
        <v>75011</v>
      </c>
      <c r="C26" s="343"/>
      <c r="D26" s="344" t="s">
        <v>132</v>
      </c>
      <c r="E26" s="345">
        <f>SUM(E27:E29)</f>
        <v>146</v>
      </c>
    </row>
    <row r="27" spans="1:9" s="300" customFormat="1">
      <c r="A27" s="301"/>
      <c r="B27" s="301"/>
      <c r="C27" s="301">
        <v>4027</v>
      </c>
      <c r="D27" s="354" t="s">
        <v>253</v>
      </c>
      <c r="E27" s="346">
        <v>122</v>
      </c>
      <c r="G27" s="312"/>
      <c r="I27" s="312"/>
    </row>
    <row r="28" spans="1:9" s="300" customFormat="1">
      <c r="A28" s="301"/>
      <c r="B28" s="301"/>
      <c r="C28" s="301">
        <v>4117</v>
      </c>
      <c r="D28" s="354" t="s">
        <v>241</v>
      </c>
      <c r="E28" s="341">
        <v>21</v>
      </c>
      <c r="G28" s="312"/>
      <c r="I28" s="312"/>
    </row>
    <row r="29" spans="1:9" s="300" customFormat="1">
      <c r="A29" s="301"/>
      <c r="B29" s="301"/>
      <c r="C29" s="301">
        <v>4127</v>
      </c>
      <c r="D29" s="354" t="s">
        <v>242</v>
      </c>
      <c r="E29" s="341">
        <v>3</v>
      </c>
      <c r="G29" s="312"/>
      <c r="I29" s="312"/>
    </row>
    <row r="30" spans="1:9" s="300" customFormat="1">
      <c r="A30" s="301"/>
      <c r="B30" s="301"/>
      <c r="C30" s="301"/>
      <c r="D30" s="354"/>
      <c r="E30" s="341"/>
      <c r="G30" s="312"/>
      <c r="I30" s="312"/>
    </row>
    <row r="31" spans="1:9" s="300" customFormat="1">
      <c r="A31" s="338">
        <v>855</v>
      </c>
      <c r="B31" s="339"/>
      <c r="C31" s="339"/>
      <c r="D31" s="310" t="s">
        <v>110</v>
      </c>
      <c r="E31" s="311">
        <f>E33</f>
        <v>140</v>
      </c>
    </row>
    <row r="32" spans="1:9" s="300" customFormat="1">
      <c r="A32" s="301"/>
      <c r="B32" s="301"/>
      <c r="C32" s="301"/>
      <c r="D32" s="340"/>
      <c r="E32" s="341"/>
    </row>
    <row r="33" spans="1:9" s="300" customFormat="1">
      <c r="A33" s="301"/>
      <c r="B33" s="342">
        <v>85516</v>
      </c>
      <c r="C33" s="343"/>
      <c r="D33" s="344" t="s">
        <v>229</v>
      </c>
      <c r="E33" s="345">
        <f>SUM(E34:E37)</f>
        <v>140</v>
      </c>
    </row>
    <row r="34" spans="1:9" s="300" customFormat="1">
      <c r="A34" s="301"/>
      <c r="B34" s="301"/>
      <c r="C34" s="301">
        <v>4027</v>
      </c>
      <c r="D34" s="354" t="s">
        <v>253</v>
      </c>
      <c r="E34" s="346">
        <v>109</v>
      </c>
      <c r="G34" s="312"/>
      <c r="I34" s="312"/>
    </row>
    <row r="35" spans="1:9" s="300" customFormat="1">
      <c r="A35" s="301"/>
      <c r="B35" s="301"/>
      <c r="C35" s="301">
        <v>4047</v>
      </c>
      <c r="D35" s="354" t="s">
        <v>254</v>
      </c>
      <c r="E35" s="341">
        <v>8</v>
      </c>
      <c r="G35" s="312"/>
      <c r="I35" s="312"/>
    </row>
    <row r="36" spans="1:9" s="300" customFormat="1">
      <c r="A36" s="301"/>
      <c r="B36" s="301"/>
      <c r="C36" s="301">
        <v>4117</v>
      </c>
      <c r="D36" s="354" t="s">
        <v>241</v>
      </c>
      <c r="E36" s="341">
        <v>20</v>
      </c>
      <c r="G36" s="312"/>
      <c r="I36" s="312"/>
    </row>
    <row r="37" spans="1:9" s="300" customFormat="1">
      <c r="A37" s="301"/>
      <c r="B37" s="301"/>
      <c r="C37" s="301">
        <v>4127</v>
      </c>
      <c r="D37" s="354" t="s">
        <v>242</v>
      </c>
      <c r="E37" s="341">
        <v>3</v>
      </c>
      <c r="G37" s="312"/>
      <c r="I37" s="312"/>
    </row>
    <row r="38" spans="1:9" s="300" customFormat="1">
      <c r="A38" s="303"/>
      <c r="B38" s="303"/>
      <c r="C38" s="303"/>
      <c r="D38" s="347"/>
      <c r="E38" s="348"/>
    </row>
    <row r="39" spans="1:9" s="300" customFormat="1">
      <c r="A39" s="357"/>
      <c r="B39" s="358"/>
      <c r="C39" s="358"/>
      <c r="D39" s="359"/>
      <c r="E39" s="131"/>
    </row>
    <row r="40" spans="1:9" s="300" customFormat="1" ht="18">
      <c r="A40" s="435" t="s">
        <v>252</v>
      </c>
      <c r="B40" s="429"/>
      <c r="C40" s="429"/>
      <c r="D40" s="431"/>
      <c r="E40" s="335">
        <f>E42</f>
        <v>13902</v>
      </c>
    </row>
    <row r="41" spans="1:9" s="300" customFormat="1">
      <c r="A41" s="328"/>
      <c r="B41" s="329"/>
      <c r="C41" s="329"/>
      <c r="D41" s="329"/>
      <c r="E41" s="330"/>
    </row>
    <row r="42" spans="1:9" s="300" customFormat="1">
      <c r="A42" s="349" t="s">
        <v>251</v>
      </c>
      <c r="B42" s="424" t="s">
        <v>239</v>
      </c>
      <c r="C42" s="424"/>
      <c r="D42" s="425"/>
      <c r="E42" s="311">
        <f>E44</f>
        <v>13902</v>
      </c>
    </row>
    <row r="43" spans="1:9" s="300" customFormat="1">
      <c r="A43" s="328"/>
      <c r="B43" s="329"/>
      <c r="C43" s="329"/>
      <c r="D43" s="329"/>
      <c r="E43" s="330"/>
    </row>
    <row r="44" spans="1:9" s="300" customFormat="1">
      <c r="A44" s="338">
        <v>855</v>
      </c>
      <c r="B44" s="339"/>
      <c r="C44" s="339"/>
      <c r="D44" s="310" t="s">
        <v>83</v>
      </c>
      <c r="E44" s="311">
        <f>E46</f>
        <v>13902</v>
      </c>
    </row>
    <row r="45" spans="1:9" s="300" customFormat="1">
      <c r="A45" s="301"/>
      <c r="B45" s="301"/>
      <c r="C45" s="301"/>
      <c r="D45" s="340"/>
      <c r="E45" s="341"/>
    </row>
    <row r="46" spans="1:9" s="300" customFormat="1">
      <c r="A46" s="301"/>
      <c r="B46" s="342">
        <v>85516</v>
      </c>
      <c r="C46" s="343"/>
      <c r="D46" s="344" t="s">
        <v>229</v>
      </c>
      <c r="E46" s="345">
        <f>SUM(E47:E49)</f>
        <v>13902</v>
      </c>
    </row>
    <row r="47" spans="1:9" s="300" customFormat="1" ht="82.5">
      <c r="A47" s="301"/>
      <c r="B47" s="350"/>
      <c r="C47" s="301">
        <v>2007</v>
      </c>
      <c r="D47" s="355" t="s">
        <v>255</v>
      </c>
      <c r="E47" s="341">
        <v>7714</v>
      </c>
    </row>
    <row r="48" spans="1:9" s="300" customFormat="1" ht="99">
      <c r="A48" s="301"/>
      <c r="B48" s="350"/>
      <c r="C48" s="301">
        <v>2057</v>
      </c>
      <c r="D48" s="355" t="s">
        <v>256</v>
      </c>
      <c r="E48" s="341">
        <v>6005</v>
      </c>
    </row>
    <row r="49" spans="1:9" s="300" customFormat="1" ht="49.5">
      <c r="A49" s="303"/>
      <c r="B49" s="303"/>
      <c r="C49" s="303">
        <v>6207</v>
      </c>
      <c r="D49" s="356" t="s">
        <v>257</v>
      </c>
      <c r="E49" s="348">
        <v>183</v>
      </c>
      <c r="G49" s="312"/>
      <c r="I49" s="312"/>
    </row>
  </sheetData>
  <mergeCells count="10">
    <mergeCell ref="B42:D42"/>
    <mergeCell ref="A6:E6"/>
    <mergeCell ref="A7:E7"/>
    <mergeCell ref="A8:E8"/>
    <mergeCell ref="A16:C16"/>
    <mergeCell ref="A18:D18"/>
    <mergeCell ref="A19:D19"/>
    <mergeCell ref="A20:D20"/>
    <mergeCell ref="A40:D40"/>
    <mergeCell ref="B22:D22"/>
  </mergeCells>
  <pageMargins left="0.43307086614173229" right="0.43307086614173229" top="0.55118110236220474" bottom="0.55118110236220474" header="0.31496062992125984" footer="0.31496062992125984"/>
  <pageSetup paperSize="9" orientation="landscape" r:id="rId1"/>
  <headerFooter alignWithMargins="0"/>
  <rowBreaks count="1" manualBreakCount="1">
    <brk id="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9</vt:i4>
      </vt:variant>
    </vt:vector>
  </HeadingPairs>
  <TitlesOfParts>
    <vt:vector size="16" baseType="lpstr">
      <vt:lpstr>Zał. 1_korekta</vt:lpstr>
      <vt:lpstr>Zał.1</vt:lpstr>
      <vt:lpstr>Zał.1 (BP)</vt:lpstr>
      <vt:lpstr>Zał.1a (BP)</vt:lpstr>
      <vt:lpstr>Zał. 1b (BP) </vt:lpstr>
      <vt:lpstr>Zał. 1c (BŚE)</vt:lpstr>
      <vt:lpstr>Zał. 1d (BŚE)</vt:lpstr>
      <vt:lpstr>'Zał. 1b (BP) '!Obszar_wydruku</vt:lpstr>
      <vt:lpstr>'Zał. 1c (BŚE)'!Obszar_wydruku</vt:lpstr>
      <vt:lpstr>'Zał. 1d (BŚE)'!Obszar_wydruku</vt:lpstr>
      <vt:lpstr>'Zał.1 (BP)'!Obszar_wydruku</vt:lpstr>
      <vt:lpstr>'Zał.1a (BP)'!Obszar_wydruku</vt:lpstr>
      <vt:lpstr>'Zał. 1b (BP) '!Tytuły_wydruku</vt:lpstr>
      <vt:lpstr>'Zał. 1c (BŚE)'!Tytuły_wydruku</vt:lpstr>
      <vt:lpstr>'Zał. 1d (BŚE)'!Tytuły_wydruku</vt:lpstr>
      <vt:lpstr>'Zał.1a (BP)'!Tytuły_wydruku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Wieczorek</dc:creator>
  <cp:lastModifiedBy>Małgorzata Woźniak</cp:lastModifiedBy>
  <cp:lastPrinted>2024-12-30T06:52:32Z</cp:lastPrinted>
  <dcterms:created xsi:type="dcterms:W3CDTF">2006-10-11T08:10:34Z</dcterms:created>
  <dcterms:modified xsi:type="dcterms:W3CDTF">2025-02-06T10:39:48Z</dcterms:modified>
</cp:coreProperties>
</file>