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Flis\Desktop\Nowy folder\"/>
    </mc:Choice>
  </mc:AlternateContent>
  <xr:revisionPtr revIDLastSave="0" documentId="8_{2B816B58-8CF8-4380-B46F-B887283C4A67}" xr6:coauthVersionLast="47" xr6:coauthVersionMax="47" xr10:uidLastSave="{00000000-0000-0000-0000-000000000000}"/>
  <bookViews>
    <workbookView xWindow="-120" yWindow="-120" windowWidth="29040" windowHeight="15840" firstSheet="1" activeTab="3" xr2:uid="{00000000-000D-0000-FFFF-FFFF00000000}"/>
  </bookViews>
  <sheets>
    <sheet name="Wysokość doatacji na rok 2024" sheetId="21" state="hidden" r:id="rId1"/>
    <sheet name="Razem Województwa 2025 a 2026" sheetId="20" r:id="rId2"/>
    <sheet name="Województwa projekt na 2026" sheetId="19" r:id="rId3"/>
    <sheet name="Zachodniopomorskie" sheetId="18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23" i="19" l="1"/>
  <c r="Q23" i="19"/>
  <c r="T23" i="19"/>
  <c r="K23" i="19"/>
  <c r="E22" i="21" l="1"/>
  <c r="D22" i="21"/>
  <c r="C22" i="21"/>
  <c r="B22" i="21"/>
  <c r="F21" i="20" l="1"/>
  <c r="B26" i="21" l="1"/>
  <c r="E23" i="19"/>
  <c r="B28" i="18" l="1"/>
  <c r="B22" i="19" s="1"/>
  <c r="B21" i="19"/>
  <c r="B20" i="19"/>
  <c r="B19" i="19"/>
  <c r="B18" i="19"/>
  <c r="B17" i="19"/>
  <c r="B16" i="19"/>
  <c r="B15" i="19"/>
  <c r="B14" i="19"/>
  <c r="B13" i="19"/>
  <c r="B12" i="19"/>
  <c r="B11" i="19"/>
  <c r="B10" i="19"/>
  <c r="B8" i="19"/>
  <c r="B7" i="19"/>
  <c r="C7" i="18" l="1"/>
  <c r="D7" i="18" s="1"/>
  <c r="C8" i="18"/>
  <c r="D8" i="18" s="1"/>
  <c r="E8" i="18" s="1"/>
  <c r="F8" i="18" s="1"/>
  <c r="G8" i="18" s="1"/>
  <c r="C9" i="18"/>
  <c r="D9" i="18" s="1"/>
  <c r="E9" i="18" s="1"/>
  <c r="F9" i="18" s="1"/>
  <c r="G9" i="18" s="1"/>
  <c r="C10" i="18"/>
  <c r="D10" i="18" s="1"/>
  <c r="E10" i="18" s="1"/>
  <c r="F10" i="18" s="1"/>
  <c r="G10" i="18" s="1"/>
  <c r="C11" i="18"/>
  <c r="D11" i="18" s="1"/>
  <c r="E11" i="18" s="1"/>
  <c r="F11" i="18" s="1"/>
  <c r="G11" i="18" s="1"/>
  <c r="C12" i="18"/>
  <c r="D12" i="18" s="1"/>
  <c r="E12" i="18" s="1"/>
  <c r="F12" i="18" s="1"/>
  <c r="G12" i="18" s="1"/>
  <c r="C13" i="18"/>
  <c r="D13" i="18" s="1"/>
  <c r="E13" i="18" s="1"/>
  <c r="F13" i="18" s="1"/>
  <c r="G13" i="18" s="1"/>
  <c r="C14" i="18"/>
  <c r="D14" i="18" s="1"/>
  <c r="E14" i="18" s="1"/>
  <c r="F14" i="18" s="1"/>
  <c r="G14" i="18" s="1"/>
  <c r="C15" i="18"/>
  <c r="D15" i="18" s="1"/>
  <c r="E15" i="18" s="1"/>
  <c r="F15" i="18" s="1"/>
  <c r="G15" i="18" s="1"/>
  <c r="C16" i="18"/>
  <c r="D16" i="18" s="1"/>
  <c r="E16" i="18" s="1"/>
  <c r="F16" i="18" s="1"/>
  <c r="G16" i="18" s="1"/>
  <c r="C17" i="18"/>
  <c r="D17" i="18" s="1"/>
  <c r="E17" i="18" s="1"/>
  <c r="F17" i="18" s="1"/>
  <c r="G17" i="18" s="1"/>
  <c r="C18" i="18"/>
  <c r="D18" i="18" s="1"/>
  <c r="E18" i="18" s="1"/>
  <c r="F18" i="18" s="1"/>
  <c r="G18" i="18" s="1"/>
  <c r="C19" i="18"/>
  <c r="D19" i="18" s="1"/>
  <c r="E19" i="18" s="1"/>
  <c r="F19" i="18" s="1"/>
  <c r="G19" i="18" s="1"/>
  <c r="C20" i="18"/>
  <c r="D20" i="18" s="1"/>
  <c r="E20" i="18" s="1"/>
  <c r="F20" i="18" s="1"/>
  <c r="G20" i="18" s="1"/>
  <c r="C21" i="18"/>
  <c r="D21" i="18" s="1"/>
  <c r="E21" i="18" s="1"/>
  <c r="F21" i="18" s="1"/>
  <c r="G21" i="18" s="1"/>
  <c r="C22" i="18"/>
  <c r="D22" i="18" s="1"/>
  <c r="E22" i="18" s="1"/>
  <c r="F22" i="18" s="1"/>
  <c r="G22" i="18" s="1"/>
  <c r="C23" i="18"/>
  <c r="D23" i="18" s="1"/>
  <c r="E23" i="18" s="1"/>
  <c r="F23" i="18" s="1"/>
  <c r="G23" i="18" s="1"/>
  <c r="C24" i="18"/>
  <c r="D24" i="18" s="1"/>
  <c r="E24" i="18" s="1"/>
  <c r="F24" i="18" s="1"/>
  <c r="G24" i="18" s="1"/>
  <c r="C25" i="18"/>
  <c r="D25" i="18" s="1"/>
  <c r="E25" i="18" s="1"/>
  <c r="F25" i="18" s="1"/>
  <c r="G25" i="18" s="1"/>
  <c r="C26" i="18"/>
  <c r="D26" i="18" s="1"/>
  <c r="E26" i="18" s="1"/>
  <c r="F26" i="18" s="1"/>
  <c r="G26" i="18" s="1"/>
  <c r="C27" i="18"/>
  <c r="D27" i="18" s="1"/>
  <c r="E27" i="18" s="1"/>
  <c r="F27" i="18" s="1"/>
  <c r="G27" i="18" s="1"/>
  <c r="B9" i="19"/>
  <c r="B23" i="19" s="1"/>
  <c r="C28" i="18" l="1"/>
  <c r="D10" i="19"/>
  <c r="D12" i="19"/>
  <c r="E7" i="18"/>
  <c r="D28" i="18"/>
  <c r="C19" i="20" l="1"/>
  <c r="E19" i="20" s="1"/>
  <c r="C21" i="19"/>
  <c r="C12" i="20"/>
  <c r="E12" i="20" s="1"/>
  <c r="C14" i="19"/>
  <c r="C10" i="20"/>
  <c r="E10" i="20" s="1"/>
  <c r="C12" i="19"/>
  <c r="C8" i="20"/>
  <c r="E8" i="20" s="1"/>
  <c r="C10" i="19"/>
  <c r="C7" i="20"/>
  <c r="E7" i="20" s="1"/>
  <c r="C9" i="19"/>
  <c r="D8" i="19"/>
  <c r="F7" i="18"/>
  <c r="E28" i="18"/>
  <c r="B17" i="20"/>
  <c r="B21" i="20" s="1"/>
  <c r="D14" i="19"/>
  <c r="D9" i="19"/>
  <c r="D21" i="19"/>
  <c r="P10" i="19" l="1"/>
  <c r="M10" i="19"/>
  <c r="P14" i="19"/>
  <c r="M14" i="19"/>
  <c r="P9" i="19"/>
  <c r="M9" i="19"/>
  <c r="P12" i="19"/>
  <c r="M12" i="19"/>
  <c r="P21" i="19"/>
  <c r="M21" i="19"/>
  <c r="S10" i="19"/>
  <c r="J10" i="19"/>
  <c r="S14" i="19"/>
  <c r="J14" i="19"/>
  <c r="S9" i="19"/>
  <c r="J9" i="19"/>
  <c r="S12" i="19"/>
  <c r="J12" i="19"/>
  <c r="J21" i="19"/>
  <c r="S21" i="19"/>
  <c r="C20" i="20"/>
  <c r="E20" i="20" s="1"/>
  <c r="C22" i="19"/>
  <c r="C18" i="20"/>
  <c r="E18" i="20" s="1"/>
  <c r="C20" i="19"/>
  <c r="C16" i="20"/>
  <c r="E16" i="20" s="1"/>
  <c r="C18" i="19"/>
  <c r="C15" i="20"/>
  <c r="E15" i="20" s="1"/>
  <c r="C17" i="19"/>
  <c r="C13" i="20"/>
  <c r="E13" i="20" s="1"/>
  <c r="C15" i="19"/>
  <c r="C9" i="20"/>
  <c r="E9" i="20" s="1"/>
  <c r="C11" i="19"/>
  <c r="C6" i="20"/>
  <c r="E6" i="20" s="1"/>
  <c r="C8" i="19"/>
  <c r="D20" i="19"/>
  <c r="D17" i="19"/>
  <c r="D15" i="19"/>
  <c r="D11" i="19"/>
  <c r="G7" i="18"/>
  <c r="G28" i="18" s="1"/>
  <c r="D22" i="19" s="1"/>
  <c r="F28" i="18"/>
  <c r="D18" i="19"/>
  <c r="P17" i="19" l="1"/>
  <c r="M17" i="19"/>
  <c r="P8" i="19"/>
  <c r="M8" i="19"/>
  <c r="P18" i="19"/>
  <c r="M18" i="19"/>
  <c r="P11" i="19"/>
  <c r="M11" i="19"/>
  <c r="P20" i="19"/>
  <c r="M20" i="19"/>
  <c r="P15" i="19"/>
  <c r="M15" i="19"/>
  <c r="P22" i="19"/>
  <c r="M22" i="19"/>
  <c r="J8" i="19"/>
  <c r="S8" i="19"/>
  <c r="S15" i="19"/>
  <c r="J15" i="19"/>
  <c r="J18" i="19"/>
  <c r="S18" i="19"/>
  <c r="J22" i="19"/>
  <c r="S22" i="19"/>
  <c r="J11" i="19"/>
  <c r="S11" i="19"/>
  <c r="S17" i="19"/>
  <c r="J17" i="19"/>
  <c r="J20" i="19"/>
  <c r="S20" i="19"/>
  <c r="C17" i="20"/>
  <c r="E17" i="20" s="1"/>
  <c r="C19" i="19"/>
  <c r="C14" i="20"/>
  <c r="E14" i="20" s="1"/>
  <c r="C16" i="19"/>
  <c r="D19" i="19"/>
  <c r="D16" i="19"/>
  <c r="P16" i="19" l="1"/>
  <c r="M16" i="19"/>
  <c r="P19" i="19"/>
  <c r="M19" i="19"/>
  <c r="S19" i="19"/>
  <c r="J19" i="19"/>
  <c r="J16" i="19"/>
  <c r="S16" i="19"/>
  <c r="C11" i="20"/>
  <c r="E11" i="20" s="1"/>
  <c r="C13" i="19"/>
  <c r="D13" i="19"/>
  <c r="P13" i="19" l="1"/>
  <c r="M13" i="19"/>
  <c r="S13" i="19"/>
  <c r="J13" i="19"/>
  <c r="D7" i="19" l="1"/>
  <c r="D23" i="19" s="1"/>
  <c r="C5" i="20"/>
  <c r="E5" i="20" s="1"/>
  <c r="E21" i="20" s="1"/>
  <c r="C7" i="19"/>
  <c r="P7" i="19" l="1"/>
  <c r="P23" i="19" s="1"/>
  <c r="M7" i="19"/>
  <c r="M23" i="19" s="1"/>
  <c r="C23" i="19"/>
  <c r="S7" i="19"/>
  <c r="S23" i="19" s="1"/>
  <c r="J7" i="19"/>
  <c r="J23" i="19" s="1"/>
  <c r="C21" i="20"/>
  <c r="B26" i="20" s="1"/>
</calcChain>
</file>

<file path=xl/sharedStrings.xml><?xml version="1.0" encoding="utf-8"?>
<sst xmlns="http://schemas.openxmlformats.org/spreadsheetml/2006/main" count="130" uniqueCount="78">
  <si>
    <t>zaokrąglony wynik dzielenia przez 25 000</t>
  </si>
  <si>
    <t>Roczna kwota dotacji</t>
  </si>
  <si>
    <t>Wyszczególnienie</t>
  </si>
  <si>
    <t xml:space="preserve">Miesięczna kwota dotacji </t>
  </si>
  <si>
    <t>Województwo Lubelskie</t>
  </si>
  <si>
    <t xml:space="preserve">Województwo Kujawsko-pomorskie            </t>
  </si>
  <si>
    <t xml:space="preserve">Województwo Dolnośląskie                  </t>
  </si>
  <si>
    <t>Województwo Lubuskie</t>
  </si>
  <si>
    <t>Województwo Łódzkie</t>
  </si>
  <si>
    <t>Województwo Małopolskie</t>
  </si>
  <si>
    <t>Województwo Mazowieckie</t>
  </si>
  <si>
    <t>nie mniejszy niż 2, nie większy niż 35</t>
  </si>
  <si>
    <t>Województwo Opolskie</t>
  </si>
  <si>
    <t>Województwo Podkarpackie</t>
  </si>
  <si>
    <t>Województwo Podlaskie</t>
  </si>
  <si>
    <t>Województwo Pomorskie</t>
  </si>
  <si>
    <t>Województwo Śląskie</t>
  </si>
  <si>
    <t>Województwo Świętokrzyskie</t>
  </si>
  <si>
    <t>Województwo Warmińsko-Mazurskie</t>
  </si>
  <si>
    <t>Województwo Wielkopolskie</t>
  </si>
  <si>
    <t>Województwo Zachodniopomorskie</t>
  </si>
  <si>
    <t>Razem zachodniopomorskie</t>
  </si>
  <si>
    <t xml:space="preserve">białogardzki                  </t>
  </si>
  <si>
    <t xml:space="preserve">choszczeński                  </t>
  </si>
  <si>
    <t xml:space="preserve">drawski                       </t>
  </si>
  <si>
    <t xml:space="preserve">goleniowski                   </t>
  </si>
  <si>
    <t xml:space="preserve">gryficki                      </t>
  </si>
  <si>
    <t xml:space="preserve">gryfiński                     </t>
  </si>
  <si>
    <t xml:space="preserve">kamieński                     </t>
  </si>
  <si>
    <t xml:space="preserve">kołobrzeski                   </t>
  </si>
  <si>
    <t xml:space="preserve">koszaliński                   </t>
  </si>
  <si>
    <t xml:space="preserve">myśliborski                   </t>
  </si>
  <si>
    <t xml:space="preserve">policki                       </t>
  </si>
  <si>
    <t xml:space="preserve">pyrzycki                      </t>
  </si>
  <si>
    <t xml:space="preserve">sławieński                    </t>
  </si>
  <si>
    <t xml:space="preserve">stargardzki                   </t>
  </si>
  <si>
    <t xml:space="preserve">szczecinecki                  </t>
  </si>
  <si>
    <t xml:space="preserve">świdwiński                    </t>
  </si>
  <si>
    <t xml:space="preserve">wałecki                       </t>
  </si>
  <si>
    <t xml:space="preserve">łobeski                       </t>
  </si>
  <si>
    <t xml:space="preserve">miasto na prawach powiatu  Koszalin                   </t>
  </si>
  <si>
    <t xml:space="preserve">miasto na prawach powiatu  Świnoujście                </t>
  </si>
  <si>
    <t xml:space="preserve">miasto na prawach powiatu Szczecin                   </t>
  </si>
  <si>
    <t>liczba punktów pomocy prawnej</t>
  </si>
  <si>
    <t>w zł</t>
  </si>
  <si>
    <t>zł</t>
  </si>
  <si>
    <t xml:space="preserve">RAZEM WOJEWÓDZTWA </t>
  </si>
  <si>
    <t xml:space="preserve">kwota dotacji </t>
  </si>
  <si>
    <t>bez zmian</t>
  </si>
  <si>
    <t>Województowo</t>
  </si>
  <si>
    <t xml:space="preserve">liczba punktów </t>
  </si>
  <si>
    <t xml:space="preserve">Powiat, wktórym zmieni się liczba punktów  </t>
  </si>
  <si>
    <t xml:space="preserve">Województwo Kujawsko-Pomorskie            </t>
  </si>
  <si>
    <t>liczba mieszkańców          na dzień 31.12.2022</t>
  </si>
  <si>
    <t>WYSOKOŚĆ  DOTACJI DLA WOJEWÓDZTW NA ROK 2024</t>
  </si>
  <si>
    <t>roczna kwota dotacji (w zł) przy kwocie bazowej             5 863 zł</t>
  </si>
  <si>
    <t>RAZEM WOJEWÓDZTWA</t>
  </si>
  <si>
    <t>roczna kwota dotacji przeliczona do tys. zł (kwota bazowa 5 863zł)</t>
  </si>
  <si>
    <t>liczba punktów w roku 2025</t>
  </si>
  <si>
    <t>tys.</t>
  </si>
  <si>
    <t>kwota max.</t>
  </si>
  <si>
    <t>wskaźnik infl. 104,1%</t>
  </si>
  <si>
    <t>PROPOZYCJA WYSOKOŚCI  DOTACJI DLA WOJEWÓDZTW NA ROK 2026</t>
  </si>
  <si>
    <t>liczba punktów w roku 2026</t>
  </si>
  <si>
    <t>liczba mieszkańców          na dzień 31.12.2024</t>
  </si>
  <si>
    <t>liczba mieszkańców na dzień 31.12.2024*</t>
  </si>
  <si>
    <t>* dane GUS - Ludność - stan w dniu 31 XII 2024</t>
  </si>
  <si>
    <t>WYSOKOŚĆ DOTACJI DLA POWIATÓW W WOJEWÓDZTWIE ZACHODNIOPOMORSKIM NA ROK 2026</t>
  </si>
  <si>
    <t xml:space="preserve"> (bolesławiecki - było 4 będzie 3, wrocławski - było 7 będzie 8)</t>
  </si>
  <si>
    <t>- 1 (lipnowski - było 3 będzie 2)</t>
  </si>
  <si>
    <t>- 1 (miasto Elbląg - było 5 będzie 4)</t>
  </si>
  <si>
    <t>- 1 (miasto Poznań - było 22 będzie 21)</t>
  </si>
  <si>
    <t>- 1 (miasto Szczecin - było 16 będzie 15)</t>
  </si>
  <si>
    <t>- 1 (miasto Dąbrowa Gornicza - było 5 będzie 4)</t>
  </si>
  <si>
    <t>+ 1 (miasto Gdańsk - było 19 będzie 20)</t>
  </si>
  <si>
    <r>
      <t xml:space="preserve">roczna kwota dotacji (w zł) przy kwocie bazowej            </t>
    </r>
    <r>
      <rPr>
        <b/>
        <sz val="8"/>
        <color rgb="FFFF0000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6 310</t>
    </r>
    <r>
      <rPr>
        <b/>
        <sz val="8"/>
        <color rgb="FFFF0000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zł</t>
    </r>
  </si>
  <si>
    <r>
      <t>roczna kwota dotacji przeliczona do tys. zł (przy kwocie bazowej</t>
    </r>
    <r>
      <rPr>
        <b/>
        <sz val="8"/>
        <rFont val="Arial"/>
        <family val="2"/>
        <charset val="238"/>
      </rPr>
      <t xml:space="preserve"> 6 310</t>
    </r>
    <r>
      <rPr>
        <b/>
        <sz val="8"/>
        <color theme="1"/>
        <rFont val="Arial"/>
        <family val="2"/>
        <charset val="238"/>
      </rPr>
      <t xml:space="preserve"> zł)</t>
    </r>
  </si>
  <si>
    <t>WYSOKOŚĆ  DOTACJI DLA WOJEWÓDZTW NA ROK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</si>
</sst>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8"/>
      <color rgb="FFFF0000"/>
      <name val="Arial"/>
      <family val="2"/>
      <charset val="238"/>
    </font>
    <font>
      <b/>
      <sz val="12"/>
      <color rgb="FFFF0000"/>
      <name val="Calibri"/>
      <family val="2"/>
      <charset val="238"/>
      <scheme val="minor"/>
    </font>
    <font>
      <b/>
      <i/>
      <sz val="7"/>
      <color theme="1"/>
      <name val="Arial"/>
      <family val="2"/>
      <charset val="238"/>
    </font>
    <font>
      <i/>
      <sz val="7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b/>
      <sz val="8"/>
      <name val="Arial"/>
      <family val="2"/>
      <charset val="238"/>
    </font>
    <font>
      <b/>
      <sz val="9.5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72">
    <xf numFmtId="0" fontId="0" fillId="0" borderId="0" xfId="0"/>
    <xf numFmtId="0" fontId="1" fillId="0" borderId="1" xfId="0" applyFont="1" applyBorder="1"/>
    <xf numFmtId="0" fontId="0" fillId="0" borderId="1" xfId="0" applyBorder="1"/>
    <xf numFmtId="0" fontId="6" fillId="0" borderId="1" xfId="0" applyFont="1" applyBorder="1" applyAlignment="1">
      <alignment horizontal="center" vertical="center"/>
    </xf>
    <xf numFmtId="0" fontId="4" fillId="0" borderId="1" xfId="0" applyFont="1" applyBorder="1"/>
    <xf numFmtId="2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3" fontId="4" fillId="0" borderId="1" xfId="0" applyNumberFormat="1" applyFont="1" applyBorder="1" applyAlignment="1">
      <alignment vertical="center"/>
    </xf>
    <xf numFmtId="3" fontId="7" fillId="2" borderId="2" xfId="0" applyNumberFormat="1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3" fontId="6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/>
    <xf numFmtId="3" fontId="6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8" fillId="0" borderId="0" xfId="0" applyFont="1" applyAlignment="1">
      <alignment horizontal="center" wrapText="1"/>
    </xf>
    <xf numFmtId="0" fontId="9" fillId="0" borderId="0" xfId="0" applyFont="1"/>
    <xf numFmtId="0" fontId="10" fillId="0" borderId="0" xfId="0" applyFont="1" applyAlignment="1">
      <alignment horizontal="right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3" fontId="0" fillId="0" borderId="0" xfId="0" applyNumberFormat="1"/>
    <xf numFmtId="0" fontId="12" fillId="0" borderId="0" xfId="1"/>
    <xf numFmtId="0" fontId="5" fillId="3" borderId="1" xfId="0" applyFont="1" applyFill="1" applyBorder="1" applyAlignment="1">
      <alignment horizontal="left" vertical="center" wrapText="1"/>
    </xf>
    <xf numFmtId="3" fontId="6" fillId="4" borderId="1" xfId="0" applyNumberFormat="1" applyFont="1" applyFill="1" applyBorder="1" applyAlignment="1">
      <alignment horizontal="center" vertical="center"/>
    </xf>
    <xf numFmtId="3" fontId="0" fillId="0" borderId="1" xfId="0" applyNumberFormat="1" applyBorder="1" applyAlignment="1">
      <alignment horizontal="right" vertical="center"/>
    </xf>
    <xf numFmtId="3" fontId="0" fillId="3" borderId="1" xfId="0" applyNumberFormat="1" applyFill="1" applyBorder="1" applyAlignment="1">
      <alignment horizontal="right" vertical="center"/>
    </xf>
    <xf numFmtId="0" fontId="9" fillId="0" borderId="3" xfId="0" applyFont="1" applyBorder="1"/>
    <xf numFmtId="3" fontId="0" fillId="0" borderId="4" xfId="0" applyNumberFormat="1" applyBorder="1" applyAlignment="1">
      <alignment horizontal="right" vertical="center"/>
    </xf>
    <xf numFmtId="1" fontId="15" fillId="0" borderId="1" xfId="0" applyNumberFormat="1" applyFont="1" applyBorder="1" applyAlignment="1">
      <alignment horizontal="center" vertical="center"/>
    </xf>
    <xf numFmtId="1" fontId="15" fillId="0" borderId="1" xfId="0" applyNumberFormat="1" applyFont="1" applyBorder="1" applyAlignment="1">
      <alignment horizontal="center" vertical="center" wrapText="1"/>
    </xf>
    <xf numFmtId="1" fontId="15" fillId="4" borderId="1" xfId="0" applyNumberFormat="1" applyFont="1" applyFill="1" applyBorder="1" applyAlignment="1">
      <alignment horizontal="center" vertical="center" wrapText="1"/>
    </xf>
    <xf numFmtId="1" fontId="16" fillId="0" borderId="0" xfId="0" applyNumberFormat="1" applyFont="1"/>
    <xf numFmtId="0" fontId="0" fillId="0" borderId="0" xfId="0" applyAlignment="1">
      <alignment vertical="center"/>
    </xf>
    <xf numFmtId="3" fontId="0" fillId="0" borderId="0" xfId="0" applyNumberFormat="1" applyAlignment="1">
      <alignment vertical="center"/>
    </xf>
    <xf numFmtId="3" fontId="1" fillId="0" borderId="0" xfId="0" applyNumberFormat="1" applyFont="1" applyAlignment="1">
      <alignment vertical="center"/>
    </xf>
    <xf numFmtId="1" fontId="15" fillId="0" borderId="5" xfId="0" applyNumberFormat="1" applyFont="1" applyBorder="1" applyAlignment="1">
      <alignment horizontal="center" vertical="center" wrapText="1"/>
    </xf>
    <xf numFmtId="3" fontId="6" fillId="0" borderId="5" xfId="0" applyNumberFormat="1" applyFont="1" applyBorder="1" applyAlignment="1">
      <alignment horizontal="center" vertical="center" wrapText="1"/>
    </xf>
    <xf numFmtId="3" fontId="6" fillId="2" borderId="5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3" fontId="19" fillId="0" borderId="5" xfId="0" applyNumberFormat="1" applyFont="1" applyBorder="1" applyAlignment="1">
      <alignment horizontal="center" vertical="center" wrapText="1"/>
    </xf>
    <xf numFmtId="3" fontId="19" fillId="0" borderId="1" xfId="0" applyNumberFormat="1" applyFont="1" applyBorder="1" applyAlignment="1">
      <alignment horizontal="center" vertical="center" wrapText="1"/>
    </xf>
    <xf numFmtId="3" fontId="19" fillId="4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49" fontId="13" fillId="0" borderId="1" xfId="0" applyNumberFormat="1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 wrapText="1"/>
    </xf>
    <xf numFmtId="0" fontId="20" fillId="0" borderId="0" xfId="0" applyFont="1"/>
    <xf numFmtId="1" fontId="16" fillId="0" borderId="0" xfId="0" applyNumberFormat="1" applyFont="1" applyAlignment="1">
      <alignment horizontal="right"/>
    </xf>
    <xf numFmtId="3" fontId="13" fillId="4" borderId="0" xfId="0" applyNumberFormat="1" applyFont="1" applyFill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center" vertical="center" wrapText="1"/>
    </xf>
    <xf numFmtId="1" fontId="15" fillId="0" borderId="0" xfId="0" applyNumberFormat="1" applyFont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/>
    </xf>
    <xf numFmtId="3" fontId="6" fillId="0" borderId="0" xfId="0" applyNumberFormat="1" applyFont="1" applyAlignment="1">
      <alignment horizontal="center" vertical="center" wrapText="1"/>
    </xf>
    <xf numFmtId="3" fontId="13" fillId="0" borderId="0" xfId="0" applyNumberFormat="1" applyFont="1" applyAlignment="1">
      <alignment horizontal="center" vertical="center"/>
    </xf>
    <xf numFmtId="3" fontId="23" fillId="2" borderId="5" xfId="0" applyNumberFormat="1" applyFont="1" applyFill="1" applyBorder="1" applyAlignment="1">
      <alignment horizontal="center" vertical="center" wrapText="1"/>
    </xf>
    <xf numFmtId="3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vertical="center"/>
    </xf>
    <xf numFmtId="0" fontId="5" fillId="0" borderId="0" xfId="0" applyFont="1" applyAlignment="1">
      <alignment horizontal="left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3" fontId="5" fillId="0" borderId="0" xfId="0" applyNumberFormat="1" applyFont="1" applyAlignment="1">
      <alignment horizontal="left" wrapText="1"/>
    </xf>
    <xf numFmtId="0" fontId="21" fillId="0" borderId="0" xfId="0" applyFont="1" applyAlignment="1">
      <alignment horizontal="right" wrapText="1"/>
    </xf>
    <xf numFmtId="0" fontId="20" fillId="0" borderId="0" xfId="0" applyFont="1" applyAlignment="1">
      <alignment horizontal="right"/>
    </xf>
    <xf numFmtId="0" fontId="14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11" fillId="0" borderId="0" xfId="0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calcChain" Target="calcChain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nna.Flis\Desktop\Nowy%20folder\Podzia&#322;%20dotacji%20wojew&#243;dztwo%20dolno&#347;l&#261;skie.xlsx" TargetMode="External"/><Relationship Id="rId1" Type="http://schemas.openxmlformats.org/officeDocument/2006/relationships/externalLinkPath" Target="Podzia&#322;%20dotacji%20wojew&#243;dztwo%20dolno&#347;l&#261;skie.xlsx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nna.Flis\Desktop\Nowy%20folder\Podzia&#322;%20dotacji%20wojew&#243;dztwo%20podlaskie.xlsx" TargetMode="External"/><Relationship Id="rId1" Type="http://schemas.openxmlformats.org/officeDocument/2006/relationships/externalLinkPath" Target="Podzia&#322;%20dotacji%20wojew&#243;dztwo%20podlaskie.xlsx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nna.Flis\Desktop\Nowy%20folder\Podzia&#322;%20dotacji%20wojew&#243;dztwo%20pomorskie.xlsx" TargetMode="External"/><Relationship Id="rId1" Type="http://schemas.openxmlformats.org/officeDocument/2006/relationships/externalLinkPath" Target="Podzia&#322;%20dotacji%20wojew&#243;dztwo%20pomorskie.xlsx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nna.Flis\Desktop\Nowy%20folder\Podzia&#322;%20dotacji%20wojew&#243;dztwo%20&#347;l&#261;skie.xlsx" TargetMode="External"/><Relationship Id="rId1" Type="http://schemas.openxmlformats.org/officeDocument/2006/relationships/externalLinkPath" Target="Podzia&#322;%20dotacji%20wojew&#243;dztwo%20&#347;l&#261;skie.xlsx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nna.Flis\Desktop\Nowy%20folder\Podzia&#322;%20dotacji%20wojew&#243;dztwo%20&#347;wi&#281;tokrzyskie.xlsx" TargetMode="External"/><Relationship Id="rId1" Type="http://schemas.openxmlformats.org/officeDocument/2006/relationships/externalLinkPath" Target="Podzia&#322;%20dotacji%20wojew&#243;dztwo%20&#347;wi&#281;tokrzyskie.xlsx" TargetMode="External"/></Relationships>
</file>

<file path=xl/externalLinks/_rels/externalLink1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nna.Flis\Desktop\Nowy%20folder\Podzia&#322;%20dotacji%20wojew&#243;dztwo%20warmi&#324;sko-mazurskie.xlsx" TargetMode="External"/><Relationship Id="rId1" Type="http://schemas.openxmlformats.org/officeDocument/2006/relationships/externalLinkPath" Target="Podzia&#322;%20dotacji%20wojew&#243;dztwo%20warmi&#324;sko-mazurskie.xlsx" TargetMode="External"/></Relationships>
</file>

<file path=xl/externalLinks/_rels/externalLink1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nna.Flis\Desktop\Nowy%20folder\Podzia&#322;%20dotacji%20wojew&#243;dztwo.xlsx" TargetMode="External"/><Relationship Id="rId1" Type="http://schemas.openxmlformats.org/officeDocument/2006/relationships/externalLinkPath" Target="Podzia&#322;%20dotacji%20wojew&#243;dztwo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nna.Flis\Desktop\Nowy%20folder\Podzia&#322;%20dotacji%20wojew&#243;dztwo%20kujawsko-pomorskie.xlsx" TargetMode="External"/><Relationship Id="rId1" Type="http://schemas.openxmlformats.org/officeDocument/2006/relationships/externalLinkPath" Target="Podzia&#322;%20dotacji%20wojew&#243;dztwo%20kujawsko-pomorskie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nna.Flis\Desktop\Nowy%20folder\Podzia&#322;%20dotacji%20wojew&#243;dztwo%20lubelskie.xlsx" TargetMode="External"/><Relationship Id="rId1" Type="http://schemas.openxmlformats.org/officeDocument/2006/relationships/externalLinkPath" Target="Podzia&#322;%20dotacji%20wojew&#243;dztwo%20lubelskie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nna.Flis\Desktop\Nowy%20folder\Podzia&#322;%20dotacji%20wojew&#243;dztwo%20lubuskie.xlsx" TargetMode="External"/><Relationship Id="rId1" Type="http://schemas.openxmlformats.org/officeDocument/2006/relationships/externalLinkPath" Target="Podzia&#322;%20dotacji%20wojew&#243;dztwo%20lubuskie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nna.Flis\Desktop\Nowy%20folder\Podzia&#322;%20dotacji%20wojew&#243;dztwo%20&#322;&#243;dzkie.xlsx" TargetMode="External"/><Relationship Id="rId1" Type="http://schemas.openxmlformats.org/officeDocument/2006/relationships/externalLinkPath" Target="Podzia&#322;%20dotacji%20wojew&#243;dztwo%20&#322;&#243;dzkie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nna.Flis\Desktop\Nowy%20folder\Podzia&#322;%20dotacji%20wojew&#243;dztwo%20ma&#322;opolskie.xlsx" TargetMode="External"/><Relationship Id="rId1" Type="http://schemas.openxmlformats.org/officeDocument/2006/relationships/externalLinkPath" Target="Podzia&#322;%20dotacji%20wojew&#243;dztwo%20ma&#322;opolskie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nna.Flis\Desktop\Nowy%20folder\Podzia&#322;%20dotacji%20wojew&#243;dztwo%20mazowieckie.xlsx" TargetMode="External"/><Relationship Id="rId1" Type="http://schemas.openxmlformats.org/officeDocument/2006/relationships/externalLinkPath" Target="Podzia&#322;%20dotacji%20wojew&#243;dztwo%20mazowieckie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nna.Flis\Desktop\Nowy%20folder\Podzia&#322;%20dotacji%20wojew&#243;dztwo%20opolskie.xlsx" TargetMode="External"/><Relationship Id="rId1" Type="http://schemas.openxmlformats.org/officeDocument/2006/relationships/externalLinkPath" Target="Podzia&#322;%20dotacji%20wojew&#243;dztwo%20opolskie.xlsx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nna.Flis\Desktop\Nowy%20folder\Podzia&#322;%20dotacji%20wojew&#243;dztwo%20podkarpackie.xlsx" TargetMode="External"/><Relationship Id="rId1" Type="http://schemas.openxmlformats.org/officeDocument/2006/relationships/externalLinkPath" Target="Podzia&#322;%20dotacji%20wojew&#243;dztwo%20podkarpacki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olnośląskie"/>
    </sheetNames>
    <sheetDataSet>
      <sheetData sheetId="0">
        <row r="37">
          <cell r="B37">
            <v>2868242</v>
          </cell>
          <cell r="E37">
            <v>116</v>
          </cell>
          <cell r="G37">
            <v>8783520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odlaskie"/>
    </sheetNames>
    <sheetDataSet>
      <sheetData sheetId="0">
        <row r="24">
          <cell r="B24">
            <v>1132641</v>
          </cell>
          <cell r="E24">
            <v>49</v>
          </cell>
          <cell r="G24">
            <v>3710280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omorskie"/>
    </sheetNames>
    <sheetDataSet>
      <sheetData sheetId="0">
        <row r="27">
          <cell r="B27">
            <v>2359493</v>
          </cell>
          <cell r="E27">
            <v>96</v>
          </cell>
          <cell r="G27">
            <v>7269120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Śląskie"/>
    </sheetNames>
    <sheetDataSet>
      <sheetData sheetId="0">
        <row r="43">
          <cell r="B43">
            <v>4291441</v>
          </cell>
          <cell r="E43">
            <v>171</v>
          </cell>
          <cell r="G43">
            <v>12948120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Świętokrzyskie"/>
    </sheetNames>
    <sheetDataSet>
      <sheetData sheetId="0">
        <row r="21">
          <cell r="B21">
            <v>1157991</v>
          </cell>
          <cell r="D21">
            <v>47.6</v>
          </cell>
          <cell r="E21">
            <v>48</v>
          </cell>
          <cell r="G21">
            <v>3634560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Warmińsko-Mazurskie"/>
    </sheetNames>
    <sheetDataSet>
      <sheetData sheetId="0">
        <row r="28">
          <cell r="B28">
            <v>1349172</v>
          </cell>
          <cell r="E28">
            <v>59</v>
          </cell>
          <cell r="G28">
            <v>4467480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Wielkopolskie"/>
    </sheetNames>
    <sheetDataSet>
      <sheetData sheetId="0">
        <row r="42">
          <cell r="B42">
            <v>3479986</v>
          </cell>
          <cell r="E42">
            <v>136</v>
          </cell>
          <cell r="G42">
            <v>10297920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Kujawsko-Pomorskie"/>
    </sheetNames>
    <sheetDataSet>
      <sheetData sheetId="0">
        <row r="30">
          <cell r="B30">
            <v>1984479</v>
          </cell>
          <cell r="E30">
            <v>83</v>
          </cell>
          <cell r="G30">
            <v>6284760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ubelskie"/>
    </sheetNames>
    <sheetDataSet>
      <sheetData sheetId="0">
        <row r="31">
          <cell r="B31">
            <v>1996440</v>
          </cell>
          <cell r="E31">
            <v>80</v>
          </cell>
          <cell r="G31">
            <v>6057600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ubuskie"/>
    </sheetNames>
    <sheetDataSet>
      <sheetData sheetId="0">
        <row r="21">
          <cell r="B21">
            <v>969819</v>
          </cell>
          <cell r="E21">
            <v>41</v>
          </cell>
          <cell r="G21">
            <v>3104520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Łódzkie"/>
    </sheetNames>
    <sheetDataSet>
      <sheetData sheetId="0">
        <row r="31">
          <cell r="B31">
            <v>2345924</v>
          </cell>
          <cell r="E31">
            <v>98</v>
          </cell>
          <cell r="G31">
            <v>7420560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łopolskie"/>
    </sheetNames>
    <sheetDataSet>
      <sheetData sheetId="0">
        <row r="29">
          <cell r="B29">
            <v>3429084</v>
          </cell>
          <cell r="E29">
            <v>137</v>
          </cell>
          <cell r="G29">
            <v>10373640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zowieckie"/>
    </sheetNames>
    <sheetDataSet>
      <sheetData sheetId="0">
        <row r="48">
          <cell r="B48">
            <v>5508322</v>
          </cell>
          <cell r="E48">
            <v>182</v>
          </cell>
          <cell r="G48">
            <v>13781040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polskie"/>
    </sheetNames>
    <sheetDataSet>
      <sheetData sheetId="0">
        <row r="19">
          <cell r="B19">
            <v>930296</v>
          </cell>
          <cell r="E19">
            <v>36</v>
          </cell>
          <cell r="G19">
            <v>2725920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odkarpackie"/>
    </sheetNames>
    <sheetDataSet>
      <sheetData sheetId="0">
        <row r="32">
          <cell r="B32">
            <v>2062997</v>
          </cell>
          <cell r="E32">
            <v>85</v>
          </cell>
          <cell r="G32">
            <v>6436200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034F4-3F68-49FF-A226-659237EB249A}">
  <dimension ref="A1:E28"/>
  <sheetViews>
    <sheetView zoomScaleNormal="100" workbookViewId="0">
      <selection activeCell="J21" sqref="J21"/>
    </sheetView>
  </sheetViews>
  <sheetFormatPr defaultRowHeight="15" x14ac:dyDescent="0.25"/>
  <cols>
    <col min="1" max="1" width="30.85546875" customWidth="1"/>
    <col min="2" max="2" width="17.28515625" customWidth="1"/>
    <col min="3" max="3" width="15" customWidth="1"/>
    <col min="4" max="4" width="23.42578125" customWidth="1"/>
    <col min="5" max="5" width="19.5703125" style="35" customWidth="1"/>
  </cols>
  <sheetData>
    <row r="1" spans="1:5" ht="14.45" customHeight="1" x14ac:dyDescent="0.25">
      <c r="A1" s="64" t="s">
        <v>54</v>
      </c>
      <c r="B1" s="64"/>
      <c r="C1" s="64"/>
      <c r="D1" s="64"/>
      <c r="E1" s="64"/>
    </row>
    <row r="2" spans="1:5" x14ac:dyDescent="0.25">
      <c r="A2" s="17"/>
      <c r="B2" s="17"/>
      <c r="C2" s="17"/>
      <c r="D2" s="17"/>
      <c r="E2"/>
    </row>
    <row r="3" spans="1:5" ht="15" hidden="1" customHeight="1" x14ac:dyDescent="0.25">
      <c r="A3" s="18" t="s">
        <v>47</v>
      </c>
      <c r="B3" s="18">
        <v>5500</v>
      </c>
      <c r="C3" s="18"/>
      <c r="D3" s="19"/>
      <c r="E3"/>
    </row>
    <row r="4" spans="1:5" ht="49.5" customHeight="1" x14ac:dyDescent="0.25">
      <c r="A4" s="3" t="s">
        <v>2</v>
      </c>
      <c r="B4" s="5" t="s">
        <v>53</v>
      </c>
      <c r="C4" s="6" t="s">
        <v>50</v>
      </c>
      <c r="D4" s="6" t="s">
        <v>55</v>
      </c>
      <c r="E4" s="42" t="s">
        <v>57</v>
      </c>
    </row>
    <row r="5" spans="1:5" ht="21.95" customHeight="1" x14ac:dyDescent="0.25">
      <c r="A5" s="43">
        <v>1</v>
      </c>
      <c r="B5" s="44">
        <v>2</v>
      </c>
      <c r="C5" s="45">
        <v>3</v>
      </c>
      <c r="D5" s="45">
        <v>4</v>
      </c>
      <c r="E5" s="46">
        <v>5</v>
      </c>
    </row>
    <row r="6" spans="1:5" ht="21.95" customHeight="1" x14ac:dyDescent="0.25">
      <c r="A6" s="22" t="s">
        <v>6</v>
      </c>
      <c r="B6" s="39">
        <v>2888033</v>
      </c>
      <c r="C6" s="13">
        <v>115</v>
      </c>
      <c r="D6" s="13">
        <v>8090940</v>
      </c>
      <c r="E6" s="26">
        <v>8091</v>
      </c>
    </row>
    <row r="7" spans="1:5" ht="21.95" customHeight="1" x14ac:dyDescent="0.25">
      <c r="A7" s="22" t="s">
        <v>52</v>
      </c>
      <c r="B7" s="39">
        <v>2006876</v>
      </c>
      <c r="C7" s="13">
        <v>84</v>
      </c>
      <c r="D7" s="13">
        <v>5909904</v>
      </c>
      <c r="E7" s="26">
        <v>5910</v>
      </c>
    </row>
    <row r="8" spans="1:5" ht="21.95" customHeight="1" x14ac:dyDescent="0.25">
      <c r="A8" s="22" t="s">
        <v>4</v>
      </c>
      <c r="B8" s="39">
        <v>2024637</v>
      </c>
      <c r="C8" s="13">
        <v>80</v>
      </c>
      <c r="D8" s="13">
        <v>5628480</v>
      </c>
      <c r="E8" s="26">
        <v>5629</v>
      </c>
    </row>
    <row r="9" spans="1:5" ht="21.95" customHeight="1" x14ac:dyDescent="0.25">
      <c r="A9" s="22" t="s">
        <v>7</v>
      </c>
      <c r="B9" s="39">
        <v>979976</v>
      </c>
      <c r="C9" s="13">
        <v>41</v>
      </c>
      <c r="D9" s="13">
        <v>2884596</v>
      </c>
      <c r="E9" s="26">
        <v>2885</v>
      </c>
    </row>
    <row r="10" spans="1:5" ht="21.95" customHeight="1" x14ac:dyDescent="0.25">
      <c r="A10" s="22" t="s">
        <v>8</v>
      </c>
      <c r="B10" s="39">
        <v>2378483</v>
      </c>
      <c r="C10" s="13">
        <v>98</v>
      </c>
      <c r="D10" s="13">
        <v>6894888</v>
      </c>
      <c r="E10" s="26">
        <v>6895</v>
      </c>
    </row>
    <row r="11" spans="1:5" ht="21.95" customHeight="1" x14ac:dyDescent="0.25">
      <c r="A11" s="22" t="s">
        <v>9</v>
      </c>
      <c r="B11" s="39">
        <v>3429014</v>
      </c>
      <c r="C11" s="13">
        <v>137</v>
      </c>
      <c r="D11" s="13">
        <v>9638772</v>
      </c>
      <c r="E11" s="26">
        <v>9639</v>
      </c>
    </row>
    <row r="12" spans="1:5" ht="21.95" customHeight="1" x14ac:dyDescent="0.25">
      <c r="A12" s="22" t="s">
        <v>10</v>
      </c>
      <c r="B12" s="39">
        <v>5510612</v>
      </c>
      <c r="C12" s="13">
        <v>182</v>
      </c>
      <c r="D12" s="13">
        <v>12804792</v>
      </c>
      <c r="E12" s="26">
        <v>12805</v>
      </c>
    </row>
    <row r="13" spans="1:5" ht="21.95" customHeight="1" x14ac:dyDescent="0.25">
      <c r="A13" s="22" t="s">
        <v>12</v>
      </c>
      <c r="B13" s="39">
        <v>942441</v>
      </c>
      <c r="C13" s="13">
        <v>36</v>
      </c>
      <c r="D13" s="13">
        <v>2532816</v>
      </c>
      <c r="E13" s="26">
        <v>2533</v>
      </c>
    </row>
    <row r="14" spans="1:5" ht="21.95" customHeight="1" x14ac:dyDescent="0.25">
      <c r="A14" s="22" t="s">
        <v>13</v>
      </c>
      <c r="B14" s="39">
        <v>2079098</v>
      </c>
      <c r="C14" s="13">
        <v>85</v>
      </c>
      <c r="D14" s="13">
        <v>5980260</v>
      </c>
      <c r="E14" s="26">
        <v>5981</v>
      </c>
    </row>
    <row r="15" spans="1:5" ht="21.95" customHeight="1" x14ac:dyDescent="0.25">
      <c r="A15" s="22" t="s">
        <v>14</v>
      </c>
      <c r="B15" s="39">
        <v>1143355</v>
      </c>
      <c r="C15" s="13">
        <v>49</v>
      </c>
      <c r="D15" s="13">
        <v>3447444</v>
      </c>
      <c r="E15" s="26">
        <v>3448</v>
      </c>
    </row>
    <row r="16" spans="1:5" ht="21.95" customHeight="1" x14ac:dyDescent="0.25">
      <c r="A16" s="22" t="s">
        <v>15</v>
      </c>
      <c r="B16" s="39">
        <v>2358307</v>
      </c>
      <c r="C16" s="13">
        <v>95</v>
      </c>
      <c r="D16" s="13">
        <v>6683820</v>
      </c>
      <c r="E16" s="26">
        <v>6684</v>
      </c>
    </row>
    <row r="17" spans="1:5" ht="21.95" customHeight="1" x14ac:dyDescent="0.25">
      <c r="A17" s="22" t="s">
        <v>16</v>
      </c>
      <c r="B17" s="39">
        <v>4346702</v>
      </c>
      <c r="C17" s="13">
        <v>175</v>
      </c>
      <c r="D17" s="13">
        <v>12312300</v>
      </c>
      <c r="E17" s="26">
        <v>12313</v>
      </c>
    </row>
    <row r="18" spans="1:5" ht="21.95" customHeight="1" x14ac:dyDescent="0.25">
      <c r="A18" s="22" t="s">
        <v>17</v>
      </c>
      <c r="B18" s="39">
        <v>1178164</v>
      </c>
      <c r="C18" s="13">
        <v>48</v>
      </c>
      <c r="D18" s="13">
        <v>3377088</v>
      </c>
      <c r="E18" s="26">
        <v>3378</v>
      </c>
    </row>
    <row r="19" spans="1:5" ht="21.95" customHeight="1" x14ac:dyDescent="0.25">
      <c r="A19" s="22" t="s">
        <v>18</v>
      </c>
      <c r="B19" s="39">
        <v>1366430</v>
      </c>
      <c r="C19" s="13">
        <v>60</v>
      </c>
      <c r="D19" s="13">
        <v>4221360</v>
      </c>
      <c r="E19" s="26">
        <v>4222</v>
      </c>
    </row>
    <row r="20" spans="1:5" ht="21.95" customHeight="1" x14ac:dyDescent="0.25">
      <c r="A20" s="22" t="s">
        <v>19</v>
      </c>
      <c r="B20" s="39">
        <v>3493577</v>
      </c>
      <c r="C20" s="13">
        <v>137</v>
      </c>
      <c r="D20" s="13">
        <v>9638772</v>
      </c>
      <c r="E20" s="26">
        <v>9639</v>
      </c>
    </row>
    <row r="21" spans="1:5" ht="21.95" customHeight="1" x14ac:dyDescent="0.25">
      <c r="A21" s="22" t="s">
        <v>20</v>
      </c>
      <c r="B21" s="39">
        <v>1640622</v>
      </c>
      <c r="C21" s="13">
        <v>68</v>
      </c>
      <c r="D21" s="13">
        <v>4784208</v>
      </c>
      <c r="E21" s="26">
        <v>4785</v>
      </c>
    </row>
    <row r="22" spans="1:5" x14ac:dyDescent="0.25">
      <c r="A22" s="47" t="s">
        <v>56</v>
      </c>
      <c r="B22" s="40">
        <f>SUM(B6:B21)</f>
        <v>37766327</v>
      </c>
      <c r="C22" s="40">
        <f>SUM(C6:C21)</f>
        <v>1490</v>
      </c>
      <c r="D22" s="40">
        <f>SUM(D6:D21)</f>
        <v>104830440</v>
      </c>
      <c r="E22" s="40">
        <f>SUM(E6:E21)</f>
        <v>104837</v>
      </c>
    </row>
    <row r="23" spans="1:5" ht="18.75" customHeight="1" x14ac:dyDescent="0.25">
      <c r="A23" s="63"/>
      <c r="B23" s="63"/>
      <c r="C23" s="63"/>
      <c r="D23" s="63"/>
    </row>
    <row r="24" spans="1:5" x14ac:dyDescent="0.25">
      <c r="A24" s="24"/>
      <c r="B24" s="24"/>
    </row>
    <row r="25" spans="1:5" hidden="1" x14ac:dyDescent="0.25"/>
    <row r="26" spans="1:5" hidden="1" x14ac:dyDescent="0.25">
      <c r="B26" s="23">
        <f>B21-C21</f>
        <v>1640554</v>
      </c>
    </row>
    <row r="27" spans="1:5" hidden="1" x14ac:dyDescent="0.25"/>
    <row r="28" spans="1:5" hidden="1" x14ac:dyDescent="0.25"/>
  </sheetData>
  <sheetProtection algorithmName="SHA-512" hashValue="Iz6vdgKryzzqkDo9LmLwrgzdsFQ0xm5LCKE0FACI/7T7TkE+kOkdFX5kLuRl0jDBhrIQEvX4AIW+UMrEQ3mTmA==" saltValue="0tQf8k8aRGS+kuaqqRLQIQ==" spinCount="100000" sheet="1" objects="1" scenarios="1"/>
  <mergeCells count="2">
    <mergeCell ref="A23:D23"/>
    <mergeCell ref="A1:E1"/>
  </mergeCells>
  <pageMargins left="0.70866141732283461" right="0.70866141732283461" top="0.74803149606299213" bottom="0.74803149606299213" header="0.31496062992125984" footer="0.31496062992125984"/>
  <pageSetup paperSize="9" scale="90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zoomScaleNormal="100" workbookViewId="0">
      <selection activeCell="C15" sqref="C15"/>
    </sheetView>
  </sheetViews>
  <sheetFormatPr defaultRowHeight="15" x14ac:dyDescent="0.25"/>
  <cols>
    <col min="1" max="1" width="30.85546875" customWidth="1"/>
    <col min="2" max="2" width="15.140625" customWidth="1"/>
    <col min="3" max="3" width="15" customWidth="1"/>
    <col min="4" max="4" width="32.7109375" customWidth="1"/>
    <col min="5" max="5" width="0" style="35" hidden="1" customWidth="1"/>
    <col min="6" max="6" width="0" hidden="1" customWidth="1"/>
  </cols>
  <sheetData>
    <row r="1" spans="1:6" ht="14.45" customHeight="1" x14ac:dyDescent="0.25">
      <c r="A1" s="65" t="s">
        <v>62</v>
      </c>
      <c r="B1" s="65"/>
      <c r="C1" s="65"/>
      <c r="D1" s="65"/>
    </row>
    <row r="2" spans="1:6" x14ac:dyDescent="0.25">
      <c r="A2" s="17"/>
      <c r="B2" s="17"/>
      <c r="C2" s="17"/>
      <c r="D2" s="17"/>
    </row>
    <row r="3" spans="1:6" hidden="1" x14ac:dyDescent="0.25">
      <c r="A3" s="18" t="s">
        <v>47</v>
      </c>
      <c r="B3" s="29"/>
      <c r="C3" s="18"/>
      <c r="D3" s="19"/>
    </row>
    <row r="4" spans="1:6" ht="39" customHeight="1" x14ac:dyDescent="0.25">
      <c r="A4" s="3" t="s">
        <v>49</v>
      </c>
      <c r="B4" s="6" t="s">
        <v>58</v>
      </c>
      <c r="C4" s="6" t="s">
        <v>63</v>
      </c>
      <c r="D4" s="6" t="s">
        <v>51</v>
      </c>
    </row>
    <row r="5" spans="1:6" ht="22.5" customHeight="1" x14ac:dyDescent="0.25">
      <c r="A5" s="21" t="s">
        <v>6</v>
      </c>
      <c r="B5" s="13">
        <v>116</v>
      </c>
      <c r="C5" s="15">
        <f>[1]Dolnośląskie!E37</f>
        <v>116</v>
      </c>
      <c r="D5" s="49" t="s">
        <v>68</v>
      </c>
      <c r="E5" s="36">
        <f>C5-B5</f>
        <v>0</v>
      </c>
      <c r="F5">
        <v>0</v>
      </c>
    </row>
    <row r="6" spans="1:6" ht="22.5" customHeight="1" x14ac:dyDescent="0.25">
      <c r="A6" s="22" t="s">
        <v>5</v>
      </c>
      <c r="B6" s="13">
        <v>84</v>
      </c>
      <c r="C6" s="15">
        <f>'[2]Kujawsko-Pomorskie'!E30</f>
        <v>83</v>
      </c>
      <c r="D6" s="48" t="s">
        <v>69</v>
      </c>
      <c r="E6" s="36">
        <f t="shared" ref="E6:E20" si="0">C6-B6</f>
        <v>-1</v>
      </c>
      <c r="F6">
        <v>0</v>
      </c>
    </row>
    <row r="7" spans="1:6" ht="22.5" customHeight="1" x14ac:dyDescent="0.25">
      <c r="A7" s="22" t="s">
        <v>4</v>
      </c>
      <c r="B7" s="13">
        <v>80</v>
      </c>
      <c r="C7" s="13">
        <f>[3]Lubelskie!E31</f>
        <v>80</v>
      </c>
      <c r="D7" s="13" t="s">
        <v>48</v>
      </c>
      <c r="E7" s="36">
        <f t="shared" si="0"/>
        <v>0</v>
      </c>
      <c r="F7">
        <v>1</v>
      </c>
    </row>
    <row r="8" spans="1:6" ht="22.5" customHeight="1" x14ac:dyDescent="0.25">
      <c r="A8" s="22" t="s">
        <v>7</v>
      </c>
      <c r="B8" s="13">
        <v>41</v>
      </c>
      <c r="C8" s="13">
        <f>[4]Lubuskie!E21</f>
        <v>41</v>
      </c>
      <c r="D8" s="13" t="s">
        <v>48</v>
      </c>
      <c r="E8" s="36">
        <f t="shared" si="0"/>
        <v>0</v>
      </c>
      <c r="F8">
        <v>0</v>
      </c>
    </row>
    <row r="9" spans="1:6" ht="22.5" customHeight="1" x14ac:dyDescent="0.25">
      <c r="A9" s="22" t="s">
        <v>8</v>
      </c>
      <c r="B9" s="13">
        <v>98</v>
      </c>
      <c r="C9" s="13">
        <f>[5]Łódzkie!E31</f>
        <v>98</v>
      </c>
      <c r="D9" s="13" t="s">
        <v>48</v>
      </c>
      <c r="E9" s="36">
        <f t="shared" si="0"/>
        <v>0</v>
      </c>
      <c r="F9">
        <v>-2</v>
      </c>
    </row>
    <row r="10" spans="1:6" ht="22.5" customHeight="1" x14ac:dyDescent="0.25">
      <c r="A10" s="22" t="s">
        <v>9</v>
      </c>
      <c r="B10" s="13">
        <v>137</v>
      </c>
      <c r="C10" s="13">
        <f>[6]Małopolskie!E29</f>
        <v>137</v>
      </c>
      <c r="D10" s="13" t="s">
        <v>48</v>
      </c>
      <c r="E10" s="37">
        <f t="shared" si="0"/>
        <v>0</v>
      </c>
      <c r="F10">
        <v>0</v>
      </c>
    </row>
    <row r="11" spans="1:6" ht="22.5" customHeight="1" x14ac:dyDescent="0.25">
      <c r="A11" s="22" t="s">
        <v>10</v>
      </c>
      <c r="B11" s="13">
        <v>182</v>
      </c>
      <c r="C11" s="13">
        <f>[7]Mazowieckie!E48</f>
        <v>182</v>
      </c>
      <c r="D11" s="13" t="s">
        <v>48</v>
      </c>
      <c r="E11" s="36">
        <f t="shared" si="0"/>
        <v>0</v>
      </c>
      <c r="F11">
        <v>-1</v>
      </c>
    </row>
    <row r="12" spans="1:6" ht="22.5" customHeight="1" x14ac:dyDescent="0.25">
      <c r="A12" s="22" t="s">
        <v>12</v>
      </c>
      <c r="B12" s="13">
        <v>36</v>
      </c>
      <c r="C12" s="13">
        <f>[8]Opolskie!E19</f>
        <v>36</v>
      </c>
      <c r="D12" s="13" t="s">
        <v>48</v>
      </c>
      <c r="E12" s="36">
        <f t="shared" si="0"/>
        <v>0</v>
      </c>
      <c r="F12">
        <v>-1</v>
      </c>
    </row>
    <row r="13" spans="1:6" ht="23.45" customHeight="1" x14ac:dyDescent="0.25">
      <c r="A13" s="22" t="s">
        <v>13</v>
      </c>
      <c r="B13" s="13">
        <v>85</v>
      </c>
      <c r="C13" s="13">
        <f>[9]Podkarpackie!E32</f>
        <v>85</v>
      </c>
      <c r="D13" s="13" t="s">
        <v>48</v>
      </c>
      <c r="E13" s="36">
        <f t="shared" si="0"/>
        <v>0</v>
      </c>
      <c r="F13">
        <v>0</v>
      </c>
    </row>
    <row r="14" spans="1:6" ht="24.75" customHeight="1" x14ac:dyDescent="0.25">
      <c r="A14" s="22" t="s">
        <v>14</v>
      </c>
      <c r="B14" s="13">
        <v>49</v>
      </c>
      <c r="C14" s="13">
        <f>[10]Podlaskie!E24</f>
        <v>49</v>
      </c>
      <c r="D14" s="13" t="s">
        <v>48</v>
      </c>
      <c r="E14" s="36">
        <f t="shared" si="0"/>
        <v>0</v>
      </c>
      <c r="F14">
        <v>-1</v>
      </c>
    </row>
    <row r="15" spans="1:6" ht="22.5" customHeight="1" x14ac:dyDescent="0.25">
      <c r="A15" s="22" t="s">
        <v>15</v>
      </c>
      <c r="B15" s="13">
        <v>95</v>
      </c>
      <c r="C15" s="15">
        <f>[11]Pomorskie!E27</f>
        <v>96</v>
      </c>
      <c r="D15" s="49" t="s">
        <v>74</v>
      </c>
      <c r="E15" s="36">
        <f t="shared" si="0"/>
        <v>1</v>
      </c>
      <c r="F15">
        <v>0</v>
      </c>
    </row>
    <row r="16" spans="1:6" ht="22.5" x14ac:dyDescent="0.25">
      <c r="A16" s="22" t="s">
        <v>16</v>
      </c>
      <c r="B16" s="13">
        <v>172</v>
      </c>
      <c r="C16" s="15">
        <f>[12]Śląskie!E43</f>
        <v>171</v>
      </c>
      <c r="D16" s="49" t="s">
        <v>73</v>
      </c>
      <c r="E16" s="36">
        <f t="shared" si="0"/>
        <v>-1</v>
      </c>
      <c r="F16">
        <v>0</v>
      </c>
    </row>
    <row r="17" spans="1:6" ht="22.5" customHeight="1" x14ac:dyDescent="0.25">
      <c r="A17" s="22" t="s">
        <v>17</v>
      </c>
      <c r="B17" s="13">
        <f>[13]Świętokrzyskie!D21</f>
        <v>47.6</v>
      </c>
      <c r="C17" s="13">
        <f>[13]Świętokrzyskie!E21</f>
        <v>48</v>
      </c>
      <c r="D17" s="13" t="s">
        <v>48</v>
      </c>
      <c r="E17" s="36">
        <f t="shared" si="0"/>
        <v>0.39999999999999858</v>
      </c>
      <c r="F17">
        <v>0</v>
      </c>
    </row>
    <row r="18" spans="1:6" ht="24" customHeight="1" x14ac:dyDescent="0.25">
      <c r="A18" s="22" t="s">
        <v>18</v>
      </c>
      <c r="B18" s="13">
        <v>60</v>
      </c>
      <c r="C18" s="15">
        <f>'[14]Warmińsko-Mazurskie'!E28</f>
        <v>59</v>
      </c>
      <c r="D18" s="48" t="s">
        <v>70</v>
      </c>
      <c r="E18" s="36">
        <f t="shared" si="0"/>
        <v>-1</v>
      </c>
      <c r="F18">
        <v>0</v>
      </c>
    </row>
    <row r="19" spans="1:6" ht="22.5" customHeight="1" x14ac:dyDescent="0.25">
      <c r="A19" s="22" t="s">
        <v>19</v>
      </c>
      <c r="B19" s="13">
        <v>137</v>
      </c>
      <c r="C19" s="15">
        <f>[15]Wielkopolskie!E42</f>
        <v>136</v>
      </c>
      <c r="D19" s="48" t="s">
        <v>71</v>
      </c>
      <c r="E19" s="36">
        <f t="shared" si="0"/>
        <v>-1</v>
      </c>
      <c r="F19">
        <v>1</v>
      </c>
    </row>
    <row r="20" spans="1:6" ht="22.5" customHeight="1" x14ac:dyDescent="0.25">
      <c r="A20" s="22" t="s">
        <v>20</v>
      </c>
      <c r="B20" s="13">
        <v>67</v>
      </c>
      <c r="C20" s="15">
        <f>Zachodniopomorskie!E28</f>
        <v>66</v>
      </c>
      <c r="D20" s="48" t="s">
        <v>72</v>
      </c>
      <c r="E20" s="36">
        <f t="shared" si="0"/>
        <v>-1</v>
      </c>
    </row>
    <row r="21" spans="1:6" ht="15.75" customHeight="1" x14ac:dyDescent="0.25">
      <c r="A21" s="14" t="s">
        <v>46</v>
      </c>
      <c r="B21" s="15">
        <f t="shared" ref="B21:C21" si="1">SUM(B5:B20)</f>
        <v>1486.6</v>
      </c>
      <c r="C21" s="15">
        <f t="shared" si="1"/>
        <v>1483</v>
      </c>
      <c r="D21" s="15"/>
      <c r="E21" s="36">
        <f>SUM(E5:E20)</f>
        <v>-3.6000000000000014</v>
      </c>
      <c r="F21">
        <f>SUM(F5:F20)</f>
        <v>-3</v>
      </c>
    </row>
    <row r="23" spans="1:6" ht="18.75" customHeight="1" x14ac:dyDescent="0.25">
      <c r="A23" s="66"/>
      <c r="B23" s="63"/>
      <c r="C23" s="63"/>
      <c r="D23" s="63"/>
    </row>
    <row r="24" spans="1:6" x14ac:dyDescent="0.25">
      <c r="A24" s="24"/>
      <c r="B24" s="24"/>
    </row>
    <row r="25" spans="1:6" hidden="1" x14ac:dyDescent="0.25"/>
    <row r="26" spans="1:6" hidden="1" x14ac:dyDescent="0.25">
      <c r="B26" s="23">
        <f>B21-C21</f>
        <v>3.5999999999999091</v>
      </c>
    </row>
    <row r="27" spans="1:6" hidden="1" x14ac:dyDescent="0.25"/>
    <row r="28" spans="1:6" hidden="1" x14ac:dyDescent="0.25"/>
  </sheetData>
  <sheetProtection algorithmName="SHA-512" hashValue="LA96w0GPjBA25LAljzeMbUo14mFFluYwEWjcoIuS8xzwscdFLKSzaNMgjjd0vid6SP2MHlgu8xH/i05M1xmv5w==" saltValue="NM3fFI0tG9iqjEkh5r6FDQ==" spinCount="100000" sheet="1" objects="1" scenarios="1"/>
  <mergeCells count="2">
    <mergeCell ref="A1:D1"/>
    <mergeCell ref="A23:D23"/>
  </mergeCells>
  <pageMargins left="0.70866141732283461" right="0.70866141732283461" top="0.74803149606299213" bottom="0.74803149606299213" header="0.31496062992125984" footer="0.31496062992125984"/>
  <pageSetup paperSize="9" scale="90"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27"/>
  <sheetViews>
    <sheetView workbookViewId="0">
      <selection activeCell="A23" sqref="A23"/>
    </sheetView>
  </sheetViews>
  <sheetFormatPr defaultRowHeight="15" x14ac:dyDescent="0.25"/>
  <cols>
    <col min="1" max="1" width="24.140625" customWidth="1"/>
    <col min="2" max="2" width="14" customWidth="1"/>
    <col min="3" max="3" width="10" customWidth="1"/>
    <col min="4" max="4" width="15.5703125" customWidth="1"/>
    <col min="5" max="8" width="19" customWidth="1"/>
    <col min="10" max="10" width="9.5703125" hidden="1" customWidth="1"/>
    <col min="11" max="12" width="0" hidden="1" customWidth="1"/>
    <col min="13" max="13" width="10.140625" hidden="1" customWidth="1"/>
    <col min="14" max="15" width="0" hidden="1" customWidth="1"/>
    <col min="16" max="16" width="9.85546875" hidden="1" customWidth="1"/>
    <col min="17" max="18" width="0" hidden="1" customWidth="1"/>
    <col min="19" max="19" width="10" hidden="1" customWidth="1"/>
    <col min="20" max="20" width="0" hidden="1" customWidth="1"/>
  </cols>
  <sheetData>
    <row r="1" spans="1:20" x14ac:dyDescent="0.25">
      <c r="N1" s="54"/>
    </row>
    <row r="2" spans="1:20" ht="14.45" customHeight="1" x14ac:dyDescent="0.25">
      <c r="A2" s="64" t="s">
        <v>77</v>
      </c>
      <c r="B2" s="64"/>
      <c r="C2" s="64"/>
      <c r="D2" s="64"/>
      <c r="E2" s="64"/>
      <c r="F2" s="53"/>
      <c r="G2" s="53"/>
      <c r="H2" s="53"/>
      <c r="I2" s="41"/>
      <c r="J2" s="41"/>
      <c r="K2" s="41"/>
      <c r="L2" s="41"/>
      <c r="M2" s="41"/>
      <c r="N2" s="70" t="s">
        <v>61</v>
      </c>
      <c r="O2" s="41"/>
      <c r="P2" s="41"/>
      <c r="Q2" s="41"/>
      <c r="R2" s="41"/>
      <c r="S2" s="41"/>
      <c r="T2" s="41"/>
    </row>
    <row r="3" spans="1:20" ht="15" customHeight="1" x14ac:dyDescent="0.25">
      <c r="A3" s="17"/>
      <c r="B3" s="17"/>
      <c r="C3" s="17"/>
      <c r="D3" s="17"/>
      <c r="N3" s="70"/>
    </row>
    <row r="4" spans="1:20" hidden="1" x14ac:dyDescent="0.25">
      <c r="A4" s="18" t="s">
        <v>47</v>
      </c>
      <c r="B4" s="18">
        <v>6104</v>
      </c>
      <c r="C4" s="18"/>
      <c r="D4" s="19"/>
      <c r="J4">
        <v>12</v>
      </c>
      <c r="M4">
        <v>12</v>
      </c>
      <c r="N4" s="70"/>
      <c r="P4">
        <v>12</v>
      </c>
      <c r="S4">
        <v>12</v>
      </c>
    </row>
    <row r="5" spans="1:20" ht="45.6" customHeight="1" x14ac:dyDescent="0.25">
      <c r="A5" s="3" t="s">
        <v>2</v>
      </c>
      <c r="B5" s="5" t="s">
        <v>64</v>
      </c>
      <c r="C5" s="6" t="s">
        <v>50</v>
      </c>
      <c r="D5" s="6" t="s">
        <v>75</v>
      </c>
      <c r="E5" s="42" t="s">
        <v>76</v>
      </c>
      <c r="F5" s="55"/>
      <c r="G5" s="55"/>
      <c r="H5" s="55"/>
      <c r="K5" s="50">
        <v>6500</v>
      </c>
      <c r="N5" s="50">
        <v>6104</v>
      </c>
      <c r="Q5" s="50">
        <v>6000</v>
      </c>
      <c r="T5" s="50">
        <v>5863</v>
      </c>
    </row>
    <row r="6" spans="1:20" s="34" customFormat="1" ht="9.6" customHeight="1" x14ac:dyDescent="0.15">
      <c r="A6" s="31">
        <v>1</v>
      </c>
      <c r="B6" s="38">
        <v>6</v>
      </c>
      <c r="C6" s="32">
        <v>7</v>
      </c>
      <c r="D6" s="32">
        <v>8</v>
      </c>
      <c r="E6" s="33">
        <v>9</v>
      </c>
      <c r="F6" s="56"/>
      <c r="G6" s="56"/>
      <c r="H6" s="56"/>
      <c r="J6" s="51" t="s">
        <v>45</v>
      </c>
      <c r="K6" s="51" t="s">
        <v>59</v>
      </c>
      <c r="L6" s="51"/>
      <c r="M6" s="51" t="s">
        <v>45</v>
      </c>
      <c r="N6" s="51" t="s">
        <v>59</v>
      </c>
      <c r="O6" s="51"/>
      <c r="P6" s="51" t="s">
        <v>45</v>
      </c>
      <c r="Q6" s="51" t="s">
        <v>59</v>
      </c>
      <c r="R6" s="51"/>
      <c r="S6" s="51" t="s">
        <v>45</v>
      </c>
      <c r="T6" s="51" t="s">
        <v>59</v>
      </c>
    </row>
    <row r="7" spans="1:20" ht="24.95" customHeight="1" x14ac:dyDescent="0.25">
      <c r="A7" s="21" t="s">
        <v>6</v>
      </c>
      <c r="B7" s="39">
        <f>[1]Dolnośląskie!B37</f>
        <v>2868242</v>
      </c>
      <c r="C7" s="13">
        <f>[1]Dolnośląskie!E37</f>
        <v>116</v>
      </c>
      <c r="D7" s="13">
        <f>[1]Dolnośląskie!G37</f>
        <v>8783520</v>
      </c>
      <c r="E7" s="26">
        <v>8784</v>
      </c>
      <c r="F7" s="57"/>
      <c r="G7" s="57"/>
      <c r="H7" s="57"/>
      <c r="J7" s="13">
        <f>C7*J4*K5</f>
        <v>9048000</v>
      </c>
      <c r="K7" s="26">
        <v>9048</v>
      </c>
      <c r="M7" s="13">
        <f>C7*M4*N5</f>
        <v>8496768</v>
      </c>
      <c r="N7" s="26">
        <v>8685</v>
      </c>
      <c r="P7" s="13">
        <f>C7*P4*Q5</f>
        <v>8352000</v>
      </c>
      <c r="Q7" s="26">
        <v>8352</v>
      </c>
      <c r="S7" s="13">
        <f>C7*S4*T5</f>
        <v>8161296</v>
      </c>
      <c r="T7" s="26">
        <v>8162</v>
      </c>
    </row>
    <row r="8" spans="1:20" ht="24.95" customHeight="1" x14ac:dyDescent="0.25">
      <c r="A8" s="22" t="s">
        <v>52</v>
      </c>
      <c r="B8" s="39">
        <f>'[2]Kujawsko-Pomorskie'!B30</f>
        <v>1984479</v>
      </c>
      <c r="C8" s="13">
        <f>'[2]Kujawsko-Pomorskie'!E30</f>
        <v>83</v>
      </c>
      <c r="D8" s="13">
        <f>'[2]Kujawsko-Pomorskie'!G30</f>
        <v>6284760</v>
      </c>
      <c r="E8" s="26">
        <v>6285</v>
      </c>
      <c r="F8" s="57"/>
      <c r="G8" s="57"/>
      <c r="H8" s="57"/>
      <c r="J8" s="13">
        <f>C8*J4*K5</f>
        <v>6474000</v>
      </c>
      <c r="K8" s="26">
        <v>6552</v>
      </c>
      <c r="M8" s="13">
        <f>C8*M4*N5</f>
        <v>6079584</v>
      </c>
      <c r="N8" s="26">
        <v>6289</v>
      </c>
      <c r="P8" s="13">
        <f>C8*P4*Q5</f>
        <v>5976000</v>
      </c>
      <c r="Q8" s="26">
        <v>6048</v>
      </c>
      <c r="S8" s="13">
        <f>C8*S4*T5</f>
        <v>5839548</v>
      </c>
      <c r="T8" s="26">
        <v>5910</v>
      </c>
    </row>
    <row r="9" spans="1:20" ht="24.95" customHeight="1" x14ac:dyDescent="0.25">
      <c r="A9" s="22" t="s">
        <v>4</v>
      </c>
      <c r="B9" s="39">
        <f>[3]Lubelskie!B31</f>
        <v>1996440</v>
      </c>
      <c r="C9" s="13">
        <f>[3]Lubelskie!E31</f>
        <v>80</v>
      </c>
      <c r="D9" s="13">
        <f>[3]Lubelskie!G31</f>
        <v>6057600</v>
      </c>
      <c r="E9" s="26">
        <v>6058</v>
      </c>
      <c r="F9" s="57"/>
      <c r="G9" s="57"/>
      <c r="H9" s="57"/>
      <c r="J9" s="13">
        <f>C9*J4*K5</f>
        <v>6240000</v>
      </c>
      <c r="K9" s="26">
        <v>6240</v>
      </c>
      <c r="M9" s="13">
        <f>C9*M4*N5</f>
        <v>5859840</v>
      </c>
      <c r="N9" s="26">
        <v>5890</v>
      </c>
      <c r="P9" s="13">
        <f>C9*P4*Q5</f>
        <v>5760000</v>
      </c>
      <c r="Q9" s="26">
        <v>5760</v>
      </c>
      <c r="S9" s="13">
        <f>C9*S4*T5</f>
        <v>5628480</v>
      </c>
      <c r="T9" s="26">
        <v>5629</v>
      </c>
    </row>
    <row r="10" spans="1:20" ht="24.95" customHeight="1" x14ac:dyDescent="0.25">
      <c r="A10" s="22" t="s">
        <v>7</v>
      </c>
      <c r="B10" s="39">
        <f>[4]Lubuskie!B21</f>
        <v>969819</v>
      </c>
      <c r="C10" s="13">
        <f>[4]Lubuskie!E21</f>
        <v>41</v>
      </c>
      <c r="D10" s="13">
        <f>[4]Lubuskie!G21</f>
        <v>3104520</v>
      </c>
      <c r="E10" s="26">
        <v>3105</v>
      </c>
      <c r="F10" s="57"/>
      <c r="G10" s="57"/>
      <c r="H10" s="57"/>
      <c r="J10" s="13">
        <f>C10*J4*K5</f>
        <v>3198000</v>
      </c>
      <c r="K10" s="26">
        <v>3198</v>
      </c>
      <c r="M10" s="13">
        <f>C10*M4*N5</f>
        <v>3003168</v>
      </c>
      <c r="N10" s="26">
        <v>3070</v>
      </c>
      <c r="P10" s="13">
        <f>C10*P4*Q5</f>
        <v>2952000</v>
      </c>
      <c r="Q10" s="26">
        <v>2952</v>
      </c>
      <c r="S10" s="13">
        <f>C10*S4*T5</f>
        <v>2884596</v>
      </c>
      <c r="T10" s="26">
        <v>2885</v>
      </c>
    </row>
    <row r="11" spans="1:20" ht="24.95" customHeight="1" x14ac:dyDescent="0.25">
      <c r="A11" s="22" t="s">
        <v>8</v>
      </c>
      <c r="B11" s="39">
        <f>[5]Łódzkie!B31</f>
        <v>2345924</v>
      </c>
      <c r="C11" s="13">
        <f>[5]Łódzkie!E31</f>
        <v>98</v>
      </c>
      <c r="D11" s="13">
        <f>[5]Łódzkie!G31</f>
        <v>7420560</v>
      </c>
      <c r="E11" s="26">
        <v>7421</v>
      </c>
      <c r="F11" s="57"/>
      <c r="G11" s="57"/>
      <c r="H11" s="57"/>
      <c r="J11" s="13">
        <f>C11*J4*K5</f>
        <v>7644000</v>
      </c>
      <c r="K11" s="26">
        <v>7644</v>
      </c>
      <c r="M11" s="13">
        <f>C11*M4*N5</f>
        <v>7178304</v>
      </c>
      <c r="N11" s="26">
        <v>7338</v>
      </c>
      <c r="P11" s="13">
        <f>C11*P4*Q5</f>
        <v>7056000</v>
      </c>
      <c r="Q11" s="26">
        <v>7056</v>
      </c>
      <c r="S11" s="13">
        <f>C11*S4*T5</f>
        <v>6894888</v>
      </c>
      <c r="T11" s="26">
        <v>6895</v>
      </c>
    </row>
    <row r="12" spans="1:20" ht="24.95" customHeight="1" x14ac:dyDescent="0.25">
      <c r="A12" s="22" t="s">
        <v>9</v>
      </c>
      <c r="B12" s="39">
        <f>[6]Małopolskie!B29</f>
        <v>3429084</v>
      </c>
      <c r="C12" s="13">
        <f>[6]Małopolskie!E29</f>
        <v>137</v>
      </c>
      <c r="D12" s="13">
        <f>[6]Małopolskie!G29</f>
        <v>10373640</v>
      </c>
      <c r="E12" s="26">
        <v>10374</v>
      </c>
      <c r="F12" s="57"/>
      <c r="G12" s="57"/>
      <c r="H12" s="57"/>
      <c r="J12" s="13">
        <f>C12*J4*K5</f>
        <v>10686000</v>
      </c>
      <c r="K12" s="26">
        <v>10686</v>
      </c>
      <c r="M12" s="13">
        <f>C12*M4*N5</f>
        <v>10034976</v>
      </c>
      <c r="N12" s="26">
        <v>10257</v>
      </c>
      <c r="P12" s="13">
        <f>C12*P4*Q5</f>
        <v>9864000</v>
      </c>
      <c r="Q12" s="26">
        <v>9864</v>
      </c>
      <c r="S12" s="13">
        <f>C12*S4*T5</f>
        <v>9638772</v>
      </c>
      <c r="T12" s="26">
        <v>9639</v>
      </c>
    </row>
    <row r="13" spans="1:20" ht="24.95" customHeight="1" x14ac:dyDescent="0.25">
      <c r="A13" s="22" t="s">
        <v>10</v>
      </c>
      <c r="B13" s="39">
        <f>[7]Mazowieckie!B48</f>
        <v>5508322</v>
      </c>
      <c r="C13" s="13">
        <f>[7]Mazowieckie!E48</f>
        <v>182</v>
      </c>
      <c r="D13" s="13">
        <f>[7]Mazowieckie!G48</f>
        <v>13781040</v>
      </c>
      <c r="E13" s="26">
        <v>13782</v>
      </c>
      <c r="F13" s="57"/>
      <c r="G13" s="57"/>
      <c r="H13" s="57"/>
      <c r="J13" s="13">
        <f>C13*J4*K5</f>
        <v>14196000</v>
      </c>
      <c r="K13" s="26">
        <v>14196</v>
      </c>
      <c r="M13" s="13">
        <f>C13*M4*N5</f>
        <v>13331136</v>
      </c>
      <c r="N13" s="26">
        <v>13626</v>
      </c>
      <c r="P13" s="13">
        <f>C13*P4*Q5</f>
        <v>13104000</v>
      </c>
      <c r="Q13" s="26">
        <v>13104</v>
      </c>
      <c r="S13" s="13">
        <f>C13*S4*T5</f>
        <v>12804792</v>
      </c>
      <c r="T13" s="26">
        <v>12805</v>
      </c>
    </row>
    <row r="14" spans="1:20" ht="24.95" customHeight="1" x14ac:dyDescent="0.25">
      <c r="A14" s="22" t="s">
        <v>12</v>
      </c>
      <c r="B14" s="39">
        <f>[8]Opolskie!B19</f>
        <v>930296</v>
      </c>
      <c r="C14" s="13">
        <f>[8]Opolskie!E19</f>
        <v>36</v>
      </c>
      <c r="D14" s="13">
        <f>[8]Opolskie!G19</f>
        <v>2725920</v>
      </c>
      <c r="E14" s="26">
        <v>2726</v>
      </c>
      <c r="F14" s="57"/>
      <c r="G14" s="57"/>
      <c r="H14" s="57"/>
      <c r="J14" s="13">
        <f>C14*J4*K5</f>
        <v>2808000</v>
      </c>
      <c r="K14" s="26">
        <v>2808</v>
      </c>
      <c r="M14" s="13">
        <f>C14*M4*N5</f>
        <v>2636928</v>
      </c>
      <c r="N14" s="26">
        <v>2696</v>
      </c>
      <c r="P14" s="13">
        <f>C14*P4*Q5</f>
        <v>2592000</v>
      </c>
      <c r="Q14" s="26">
        <v>2592</v>
      </c>
      <c r="S14" s="13">
        <f>C14*S4*T5</f>
        <v>2532816</v>
      </c>
      <c r="T14" s="26">
        <v>2533</v>
      </c>
    </row>
    <row r="15" spans="1:20" ht="24.95" customHeight="1" x14ac:dyDescent="0.25">
      <c r="A15" s="22" t="s">
        <v>13</v>
      </c>
      <c r="B15" s="39">
        <f>[9]Podkarpackie!B32</f>
        <v>2062997</v>
      </c>
      <c r="C15" s="13">
        <f>[9]Podkarpackie!E32</f>
        <v>85</v>
      </c>
      <c r="D15" s="13">
        <f>[9]Podkarpackie!G32</f>
        <v>6436200</v>
      </c>
      <c r="E15" s="26">
        <v>6437</v>
      </c>
      <c r="F15" s="57"/>
      <c r="G15" s="57"/>
      <c r="H15" s="57"/>
      <c r="J15" s="13">
        <f>C15*J4*K5</f>
        <v>6630000</v>
      </c>
      <c r="K15" s="26">
        <v>6630</v>
      </c>
      <c r="M15" s="13">
        <f>C15*M4*N5</f>
        <v>6226080</v>
      </c>
      <c r="N15" s="26">
        <v>6364</v>
      </c>
      <c r="P15" s="13">
        <f>C15*P4*Q5</f>
        <v>6120000</v>
      </c>
      <c r="Q15" s="26">
        <v>6120</v>
      </c>
      <c r="S15" s="13">
        <f>C15*S4*T5</f>
        <v>5980260</v>
      </c>
      <c r="T15" s="26">
        <v>5981</v>
      </c>
    </row>
    <row r="16" spans="1:20" ht="24.95" customHeight="1" x14ac:dyDescent="0.25">
      <c r="A16" s="22" t="s">
        <v>14</v>
      </c>
      <c r="B16" s="39">
        <f>[10]Podlaskie!B24</f>
        <v>1132641</v>
      </c>
      <c r="C16" s="13">
        <f>[10]Podlaskie!E24</f>
        <v>49</v>
      </c>
      <c r="D16" s="13">
        <f>[10]Podlaskie!G24</f>
        <v>3710280</v>
      </c>
      <c r="E16" s="26">
        <v>3711</v>
      </c>
      <c r="F16" s="57"/>
      <c r="G16" s="57"/>
      <c r="H16" s="57"/>
      <c r="J16" s="13">
        <f>C16*J4*K5</f>
        <v>3822000</v>
      </c>
      <c r="K16" s="26">
        <v>3822</v>
      </c>
      <c r="M16" s="13">
        <f>C16*M4*N5</f>
        <v>3589152</v>
      </c>
      <c r="N16" s="26">
        <v>3669</v>
      </c>
      <c r="P16" s="13">
        <f>C16*P4*Q5</f>
        <v>3528000</v>
      </c>
      <c r="Q16" s="26">
        <v>3528</v>
      </c>
      <c r="S16" s="13">
        <f>C16*S4*T5</f>
        <v>3447444</v>
      </c>
      <c r="T16" s="26">
        <v>3448</v>
      </c>
    </row>
    <row r="17" spans="1:20" ht="24.95" customHeight="1" x14ac:dyDescent="0.25">
      <c r="A17" s="22" t="s">
        <v>15</v>
      </c>
      <c r="B17" s="39">
        <f>[11]Pomorskie!B27</f>
        <v>2359493</v>
      </c>
      <c r="C17" s="13">
        <f>[11]Pomorskie!E27</f>
        <v>96</v>
      </c>
      <c r="D17" s="13">
        <f>[11]Pomorskie!G27</f>
        <v>7269120</v>
      </c>
      <c r="E17" s="26">
        <v>7270</v>
      </c>
      <c r="F17" s="57"/>
      <c r="G17" s="57"/>
      <c r="H17" s="57"/>
      <c r="J17" s="13">
        <f>C17*J4*K5</f>
        <v>7488000</v>
      </c>
      <c r="K17" s="26">
        <v>7410</v>
      </c>
      <c r="M17" s="13">
        <f>C17*M4*N5</f>
        <v>7031808</v>
      </c>
      <c r="N17" s="26">
        <v>7113</v>
      </c>
      <c r="P17" s="13">
        <f>C17*P4*Q5</f>
        <v>6912000</v>
      </c>
      <c r="Q17" s="26">
        <v>6840</v>
      </c>
      <c r="S17" s="13">
        <f>C17*S4*T5</f>
        <v>6754176</v>
      </c>
      <c r="T17" s="26">
        <v>6684</v>
      </c>
    </row>
    <row r="18" spans="1:20" ht="24.95" customHeight="1" x14ac:dyDescent="0.25">
      <c r="A18" s="22" t="s">
        <v>16</v>
      </c>
      <c r="B18" s="39">
        <f>[12]Śląskie!B43</f>
        <v>4291441</v>
      </c>
      <c r="C18" s="13">
        <f>[12]Śląskie!E43</f>
        <v>171</v>
      </c>
      <c r="D18" s="13">
        <f>[12]Śląskie!G43</f>
        <v>12948120</v>
      </c>
      <c r="E18" s="26">
        <v>12949</v>
      </c>
      <c r="F18" s="57"/>
      <c r="G18" s="57"/>
      <c r="H18" s="57"/>
      <c r="J18" s="13">
        <f>C18*J4*K5</f>
        <v>13338000</v>
      </c>
      <c r="K18" s="26">
        <v>13416</v>
      </c>
      <c r="M18" s="13">
        <f>C18*M4*N5</f>
        <v>12525408</v>
      </c>
      <c r="N18" s="26">
        <v>12878</v>
      </c>
      <c r="P18" s="13">
        <f>C18*P4*Q5</f>
        <v>12312000</v>
      </c>
      <c r="Q18" s="26">
        <v>12384</v>
      </c>
      <c r="S18" s="13">
        <f>C18*S4*T5</f>
        <v>12030876</v>
      </c>
      <c r="T18" s="26">
        <v>12102</v>
      </c>
    </row>
    <row r="19" spans="1:20" ht="24.95" customHeight="1" x14ac:dyDescent="0.25">
      <c r="A19" s="22" t="s">
        <v>17</v>
      </c>
      <c r="B19" s="39">
        <f>[13]Świętokrzyskie!B21</f>
        <v>1157991</v>
      </c>
      <c r="C19" s="13">
        <f>[13]Świętokrzyskie!E21</f>
        <v>48</v>
      </c>
      <c r="D19" s="13">
        <f>[13]Świętokrzyskie!G21</f>
        <v>3634560</v>
      </c>
      <c r="E19" s="26">
        <v>3635</v>
      </c>
      <c r="F19" s="57"/>
      <c r="G19" s="57"/>
      <c r="H19" s="57"/>
      <c r="J19" s="13">
        <f>C19*J4*K5</f>
        <v>3744000</v>
      </c>
      <c r="K19" s="26">
        <v>3744</v>
      </c>
      <c r="M19" s="13">
        <f>C19*M4*N5</f>
        <v>3515904</v>
      </c>
      <c r="N19" s="26">
        <v>3594</v>
      </c>
      <c r="P19" s="13">
        <f>C19*P4*Q5</f>
        <v>3456000</v>
      </c>
      <c r="Q19" s="26">
        <v>3456</v>
      </c>
      <c r="S19" s="13">
        <f>C19*S4*T5</f>
        <v>3377088</v>
      </c>
      <c r="T19" s="26">
        <v>3378</v>
      </c>
    </row>
    <row r="20" spans="1:20" ht="24.95" customHeight="1" x14ac:dyDescent="0.25">
      <c r="A20" s="22" t="s">
        <v>18</v>
      </c>
      <c r="B20" s="39">
        <f>'[14]Warmińsko-Mazurskie'!B28</f>
        <v>1349172</v>
      </c>
      <c r="C20" s="13">
        <f>'[14]Warmińsko-Mazurskie'!E28</f>
        <v>59</v>
      </c>
      <c r="D20" s="13">
        <f>'[14]Warmińsko-Mazurskie'!G28</f>
        <v>4467480</v>
      </c>
      <c r="E20" s="26">
        <v>4468</v>
      </c>
      <c r="F20" s="57"/>
      <c r="G20" s="57"/>
      <c r="H20" s="57"/>
      <c r="J20" s="13">
        <f>C20*J4*K5</f>
        <v>4602000</v>
      </c>
      <c r="K20" s="26">
        <v>4680</v>
      </c>
      <c r="M20" s="13">
        <f>C20*M4*N5</f>
        <v>4321632</v>
      </c>
      <c r="N20" s="26">
        <v>4493</v>
      </c>
      <c r="P20" s="13">
        <f>C20*P4*Q5</f>
        <v>4248000</v>
      </c>
      <c r="Q20" s="26">
        <v>4320</v>
      </c>
      <c r="S20" s="13">
        <f>C20*S4*T5</f>
        <v>4151004</v>
      </c>
      <c r="T20" s="26">
        <v>4222</v>
      </c>
    </row>
    <row r="21" spans="1:20" ht="24.95" customHeight="1" x14ac:dyDescent="0.25">
      <c r="A21" s="22" t="s">
        <v>19</v>
      </c>
      <c r="B21" s="39">
        <f>[15]Wielkopolskie!B42</f>
        <v>3479986</v>
      </c>
      <c r="C21" s="13">
        <f>[15]Wielkopolskie!E42</f>
        <v>136</v>
      </c>
      <c r="D21" s="13">
        <f>[15]Wielkopolskie!G42</f>
        <v>10297920</v>
      </c>
      <c r="E21" s="26">
        <v>10298</v>
      </c>
      <c r="F21" s="57"/>
      <c r="G21" s="57"/>
      <c r="H21" s="57"/>
      <c r="J21" s="13">
        <f>C21*J4*K5</f>
        <v>10608000</v>
      </c>
      <c r="K21" s="26">
        <v>10686</v>
      </c>
      <c r="M21" s="13">
        <f>C21*M4*N5</f>
        <v>9961728</v>
      </c>
      <c r="N21" s="26">
        <v>10257</v>
      </c>
      <c r="P21" s="13">
        <f>C21*P4*Q5</f>
        <v>9792000</v>
      </c>
      <c r="Q21" s="26">
        <v>9864</v>
      </c>
      <c r="S21" s="13">
        <f>C21*S4*T5</f>
        <v>9568416</v>
      </c>
      <c r="T21" s="26">
        <v>9639</v>
      </c>
    </row>
    <row r="22" spans="1:20" ht="24.95" customHeight="1" x14ac:dyDescent="0.25">
      <c r="A22" s="22" t="s">
        <v>20</v>
      </c>
      <c r="B22" s="39">
        <f>Zachodniopomorskie!B28</f>
        <v>1622760</v>
      </c>
      <c r="C22" s="13">
        <f>Zachodniopomorskie!E28</f>
        <v>66</v>
      </c>
      <c r="D22" s="13">
        <f>Zachodniopomorskie!G28</f>
        <v>4997520</v>
      </c>
      <c r="E22" s="26">
        <v>4998</v>
      </c>
      <c r="F22" s="57"/>
      <c r="G22" s="57"/>
      <c r="H22" s="57"/>
      <c r="J22" s="13">
        <f>C22*J4*K5</f>
        <v>5148000</v>
      </c>
      <c r="K22" s="26">
        <v>5226</v>
      </c>
      <c r="M22" s="13">
        <f>C22*M4*N5</f>
        <v>4834368</v>
      </c>
      <c r="N22" s="26">
        <v>5017</v>
      </c>
      <c r="P22" s="13">
        <f>C22*P4*Q5</f>
        <v>4752000</v>
      </c>
      <c r="Q22" s="26">
        <v>4824</v>
      </c>
      <c r="S22" s="13">
        <f>C22*S4*T5</f>
        <v>4643496</v>
      </c>
      <c r="T22" s="26">
        <v>4714</v>
      </c>
    </row>
    <row r="23" spans="1:20" ht="24.75" customHeight="1" x14ac:dyDescent="0.25">
      <c r="A23" s="62" t="s">
        <v>46</v>
      </c>
      <c r="B23" s="60">
        <f>SUM(B7:B22)</f>
        <v>37489087</v>
      </c>
      <c r="C23" s="61">
        <f t="shared" ref="C23:D23" si="0">SUM(C7:C22)</f>
        <v>1483</v>
      </c>
      <c r="D23" s="61">
        <f t="shared" si="0"/>
        <v>112292760</v>
      </c>
      <c r="E23" s="61">
        <f>SUM(E7:E22)</f>
        <v>112301</v>
      </c>
      <c r="F23" s="58"/>
      <c r="G23" s="58"/>
      <c r="H23" s="58"/>
      <c r="J23" s="15">
        <f>SUM(J7:J22)</f>
        <v>115674000</v>
      </c>
      <c r="K23" s="15">
        <f>SUM(K7:K22)</f>
        <v>115986</v>
      </c>
      <c r="M23" s="15">
        <f>SUM(M7:M22)</f>
        <v>108626784</v>
      </c>
      <c r="N23" s="15">
        <f>SUM(N7:N22)</f>
        <v>111236</v>
      </c>
      <c r="P23" s="15">
        <f>SUM(P7:P22)</f>
        <v>106776000</v>
      </c>
      <c r="Q23" s="15">
        <f>SUM(Q7:Q22)</f>
        <v>107064</v>
      </c>
      <c r="S23" s="15">
        <f>SUM(S7:S22)</f>
        <v>104337948</v>
      </c>
      <c r="T23" s="15">
        <f>SUM(T7:T22)</f>
        <v>104626</v>
      </c>
    </row>
    <row r="25" spans="1:20" ht="15" hidden="1" customHeight="1" x14ac:dyDescent="0.25">
      <c r="A25" s="67" t="s">
        <v>60</v>
      </c>
      <c r="B25" s="68"/>
      <c r="C25" s="68"/>
      <c r="D25" s="68"/>
      <c r="E25" s="52">
        <v>116024519</v>
      </c>
      <c r="F25" s="59"/>
      <c r="G25" s="59"/>
      <c r="H25" s="59"/>
    </row>
    <row r="26" spans="1:20" x14ac:dyDescent="0.25">
      <c r="A26" s="24"/>
    </row>
    <row r="27" spans="1:20" ht="15.75" x14ac:dyDescent="0.25">
      <c r="B27" s="69"/>
      <c r="C27" s="69"/>
      <c r="D27" s="23"/>
    </row>
  </sheetData>
  <sheetProtection algorithmName="SHA-512" hashValue="fPB/2xwqIoAYHRO81SH4zff6gyZK3M62JhH5nujZaqDotMZek+85WjZJKegONn9dwS0aVgAkwX0POPlWNeqAfw==" saltValue="YaT65qtoDB1BolJYuP/5mw==" spinCount="100000" sheet="1" objects="1" scenarios="1"/>
  <mergeCells count="4">
    <mergeCell ref="A2:E2"/>
    <mergeCell ref="A25:D25"/>
    <mergeCell ref="B27:C27"/>
    <mergeCell ref="N2:N4"/>
  </mergeCells>
  <phoneticPr fontId="17" type="noConversion"/>
  <pageMargins left="0.7" right="0.7" top="0.75" bottom="0.75" header="0.3" footer="0.3"/>
  <pageSetup paperSize="9" fitToWidth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31"/>
  <sheetViews>
    <sheetView tabSelected="1" workbookViewId="0">
      <selection activeCell="A4" sqref="A4:XFD4"/>
    </sheetView>
  </sheetViews>
  <sheetFormatPr defaultRowHeight="15" x14ac:dyDescent="0.25"/>
  <cols>
    <col min="1" max="1" width="25" customWidth="1"/>
    <col min="2" max="2" width="15.5703125" customWidth="1"/>
    <col min="3" max="3" width="13" customWidth="1"/>
    <col min="4" max="4" width="13.28515625" customWidth="1"/>
    <col min="5" max="5" width="9.140625" customWidth="1"/>
    <col min="6" max="6" width="10.5703125" customWidth="1"/>
    <col min="7" max="7" width="10.140625" customWidth="1"/>
  </cols>
  <sheetData>
    <row r="1" spans="1:7" ht="29.25" customHeight="1" x14ac:dyDescent="0.25">
      <c r="A1" s="65" t="s">
        <v>67</v>
      </c>
      <c r="B1" s="65"/>
      <c r="C1" s="65"/>
      <c r="D1" s="65"/>
      <c r="E1" s="65"/>
      <c r="F1" s="65"/>
      <c r="G1" s="65"/>
    </row>
    <row r="3" spans="1:7" x14ac:dyDescent="0.25">
      <c r="G3" s="16" t="s">
        <v>44</v>
      </c>
    </row>
    <row r="4" spans="1:7" ht="15" hidden="1" customHeight="1" x14ac:dyDescent="0.25">
      <c r="A4" s="1"/>
      <c r="B4" s="2"/>
      <c r="C4" s="2">
        <v>25000</v>
      </c>
      <c r="D4" s="2"/>
      <c r="E4" s="2"/>
      <c r="F4" s="29">
        <v>6310</v>
      </c>
      <c r="G4" s="2">
        <v>12</v>
      </c>
    </row>
    <row r="5" spans="1:7" ht="48" customHeight="1" x14ac:dyDescent="0.25">
      <c r="A5" s="3" t="s">
        <v>2</v>
      </c>
      <c r="B5" s="5" t="s">
        <v>65</v>
      </c>
      <c r="C5" s="6" t="s">
        <v>0</v>
      </c>
      <c r="D5" s="6" t="s">
        <v>11</v>
      </c>
      <c r="E5" s="6" t="s">
        <v>43</v>
      </c>
      <c r="F5" s="6" t="s">
        <v>3</v>
      </c>
      <c r="G5" s="6" t="s">
        <v>1</v>
      </c>
    </row>
    <row r="6" spans="1:7" ht="26.25" customHeight="1" x14ac:dyDescent="0.25">
      <c r="A6" s="12" t="s">
        <v>20</v>
      </c>
      <c r="B6" s="4"/>
      <c r="C6" s="4"/>
      <c r="D6" s="4"/>
      <c r="E6" s="4"/>
      <c r="F6" s="4"/>
      <c r="G6" s="4"/>
    </row>
    <row r="7" spans="1:7" x14ac:dyDescent="0.25">
      <c r="A7" s="20" t="s">
        <v>22</v>
      </c>
      <c r="B7" s="27">
        <v>43964</v>
      </c>
      <c r="C7" s="7">
        <f>ROUNDDOWN(B7/$C$4,1)</f>
        <v>1.7</v>
      </c>
      <c r="D7" s="8">
        <f>IF(C7&lt;2,2,IF(C7&gt;35,35,C7))</f>
        <v>2</v>
      </c>
      <c r="E7" s="8">
        <f>ROUND(D7,0)</f>
        <v>2</v>
      </c>
      <c r="F7" s="9">
        <f>E7*$F$4</f>
        <v>12620</v>
      </c>
      <c r="G7" s="9">
        <f>F7*$G$4</f>
        <v>151440</v>
      </c>
    </row>
    <row r="8" spans="1:7" x14ac:dyDescent="0.25">
      <c r="A8" s="20" t="s">
        <v>23</v>
      </c>
      <c r="B8" s="27">
        <v>44105</v>
      </c>
      <c r="C8" s="7">
        <f t="shared" ref="C8:C27" si="0">ROUNDDOWN(B8/$C$4,1)</f>
        <v>1.7</v>
      </c>
      <c r="D8" s="8">
        <f t="shared" ref="D8:D27" si="1">IF(C8&lt;2,2,IF(C8&gt;35,35,C8))</f>
        <v>2</v>
      </c>
      <c r="E8" s="8">
        <f t="shared" ref="E8:E27" si="2">ROUND(D8,0)</f>
        <v>2</v>
      </c>
      <c r="F8" s="9">
        <f t="shared" ref="F8:F27" si="3">E8*$F$4</f>
        <v>12620</v>
      </c>
      <c r="G8" s="9">
        <f t="shared" ref="G8:G27" si="4">F8*$G$4</f>
        <v>151440</v>
      </c>
    </row>
    <row r="9" spans="1:7" x14ac:dyDescent="0.25">
      <c r="A9" s="20" t="s">
        <v>24</v>
      </c>
      <c r="B9" s="27">
        <v>53003</v>
      </c>
      <c r="C9" s="7">
        <f t="shared" si="0"/>
        <v>2.1</v>
      </c>
      <c r="D9" s="8">
        <f t="shared" si="1"/>
        <v>2.1</v>
      </c>
      <c r="E9" s="8">
        <f t="shared" si="2"/>
        <v>2</v>
      </c>
      <c r="F9" s="9">
        <f t="shared" si="3"/>
        <v>12620</v>
      </c>
      <c r="G9" s="9">
        <f t="shared" si="4"/>
        <v>151440</v>
      </c>
    </row>
    <row r="10" spans="1:7" x14ac:dyDescent="0.25">
      <c r="A10" s="20" t="s">
        <v>25</v>
      </c>
      <c r="B10" s="27">
        <v>81118</v>
      </c>
      <c r="C10" s="7">
        <f t="shared" si="0"/>
        <v>3.2</v>
      </c>
      <c r="D10" s="8">
        <f t="shared" si="1"/>
        <v>3.2</v>
      </c>
      <c r="E10" s="8">
        <f t="shared" si="2"/>
        <v>3</v>
      </c>
      <c r="F10" s="9">
        <f t="shared" si="3"/>
        <v>18930</v>
      </c>
      <c r="G10" s="9">
        <f t="shared" si="4"/>
        <v>227160</v>
      </c>
    </row>
    <row r="11" spans="1:7" x14ac:dyDescent="0.25">
      <c r="A11" s="20" t="s">
        <v>26</v>
      </c>
      <c r="B11" s="27">
        <v>56095</v>
      </c>
      <c r="C11" s="7">
        <f t="shared" si="0"/>
        <v>2.2000000000000002</v>
      </c>
      <c r="D11" s="8">
        <f t="shared" si="1"/>
        <v>2.2000000000000002</v>
      </c>
      <c r="E11" s="8">
        <f t="shared" si="2"/>
        <v>2</v>
      </c>
      <c r="F11" s="9">
        <f t="shared" si="3"/>
        <v>12620</v>
      </c>
      <c r="G11" s="9">
        <f t="shared" si="4"/>
        <v>151440</v>
      </c>
    </row>
    <row r="12" spans="1:7" x14ac:dyDescent="0.25">
      <c r="A12" s="20" t="s">
        <v>27</v>
      </c>
      <c r="B12" s="27">
        <v>76489</v>
      </c>
      <c r="C12" s="7">
        <f t="shared" si="0"/>
        <v>3</v>
      </c>
      <c r="D12" s="8">
        <f t="shared" si="1"/>
        <v>3</v>
      </c>
      <c r="E12" s="8">
        <f t="shared" si="2"/>
        <v>3</v>
      </c>
      <c r="F12" s="9">
        <f t="shared" si="3"/>
        <v>18930</v>
      </c>
      <c r="G12" s="9">
        <f t="shared" si="4"/>
        <v>227160</v>
      </c>
    </row>
    <row r="13" spans="1:7" x14ac:dyDescent="0.25">
      <c r="A13" s="20" t="s">
        <v>28</v>
      </c>
      <c r="B13" s="27">
        <v>43773</v>
      </c>
      <c r="C13" s="7">
        <f t="shared" si="0"/>
        <v>1.7</v>
      </c>
      <c r="D13" s="8">
        <f t="shared" si="1"/>
        <v>2</v>
      </c>
      <c r="E13" s="8">
        <f t="shared" si="2"/>
        <v>2</v>
      </c>
      <c r="F13" s="9">
        <f t="shared" si="3"/>
        <v>12620</v>
      </c>
      <c r="G13" s="9">
        <f t="shared" si="4"/>
        <v>151440</v>
      </c>
    </row>
    <row r="14" spans="1:7" x14ac:dyDescent="0.25">
      <c r="A14" s="20" t="s">
        <v>29</v>
      </c>
      <c r="B14" s="27">
        <v>76390</v>
      </c>
      <c r="C14" s="7">
        <f t="shared" si="0"/>
        <v>3</v>
      </c>
      <c r="D14" s="8">
        <f t="shared" si="1"/>
        <v>3</v>
      </c>
      <c r="E14" s="8">
        <f t="shared" si="2"/>
        <v>3</v>
      </c>
      <c r="F14" s="9">
        <f t="shared" si="3"/>
        <v>18930</v>
      </c>
      <c r="G14" s="9">
        <f t="shared" si="4"/>
        <v>227160</v>
      </c>
    </row>
    <row r="15" spans="1:7" x14ac:dyDescent="0.25">
      <c r="A15" s="20" t="s">
        <v>30</v>
      </c>
      <c r="B15" s="27">
        <v>64359</v>
      </c>
      <c r="C15" s="7">
        <f t="shared" si="0"/>
        <v>2.5</v>
      </c>
      <c r="D15" s="8">
        <f t="shared" si="1"/>
        <v>2.5</v>
      </c>
      <c r="E15" s="8">
        <f t="shared" si="2"/>
        <v>3</v>
      </c>
      <c r="F15" s="9">
        <f t="shared" si="3"/>
        <v>18930</v>
      </c>
      <c r="G15" s="9">
        <f t="shared" si="4"/>
        <v>227160</v>
      </c>
    </row>
    <row r="16" spans="1:7" x14ac:dyDescent="0.25">
      <c r="A16" s="20" t="s">
        <v>31</v>
      </c>
      <c r="B16" s="27">
        <v>61756</v>
      </c>
      <c r="C16" s="7">
        <f t="shared" si="0"/>
        <v>2.4</v>
      </c>
      <c r="D16" s="8">
        <f t="shared" si="1"/>
        <v>2.4</v>
      </c>
      <c r="E16" s="8">
        <f t="shared" si="2"/>
        <v>2</v>
      </c>
      <c r="F16" s="9">
        <f t="shared" si="3"/>
        <v>12620</v>
      </c>
      <c r="G16" s="9">
        <f t="shared" si="4"/>
        <v>151440</v>
      </c>
    </row>
    <row r="17" spans="1:7" x14ac:dyDescent="0.25">
      <c r="A17" s="20" t="s">
        <v>32</v>
      </c>
      <c r="B17" s="27">
        <v>86834</v>
      </c>
      <c r="C17" s="7">
        <f t="shared" si="0"/>
        <v>3.4</v>
      </c>
      <c r="D17" s="8">
        <f t="shared" si="1"/>
        <v>3.4</v>
      </c>
      <c r="E17" s="8">
        <f t="shared" si="2"/>
        <v>3</v>
      </c>
      <c r="F17" s="9">
        <f t="shared" si="3"/>
        <v>18930</v>
      </c>
      <c r="G17" s="9">
        <f t="shared" si="4"/>
        <v>227160</v>
      </c>
    </row>
    <row r="18" spans="1:7" x14ac:dyDescent="0.25">
      <c r="A18" s="20" t="s">
        <v>33</v>
      </c>
      <c r="B18" s="27">
        <v>35991</v>
      </c>
      <c r="C18" s="7">
        <f t="shared" si="0"/>
        <v>1.4</v>
      </c>
      <c r="D18" s="8">
        <f t="shared" si="1"/>
        <v>2</v>
      </c>
      <c r="E18" s="8">
        <f t="shared" si="2"/>
        <v>2</v>
      </c>
      <c r="F18" s="9">
        <f t="shared" si="3"/>
        <v>12620</v>
      </c>
      <c r="G18" s="9">
        <f t="shared" si="4"/>
        <v>151440</v>
      </c>
    </row>
    <row r="19" spans="1:7" x14ac:dyDescent="0.25">
      <c r="A19" s="20" t="s">
        <v>34</v>
      </c>
      <c r="B19" s="27">
        <v>52394</v>
      </c>
      <c r="C19" s="7">
        <f t="shared" si="0"/>
        <v>2</v>
      </c>
      <c r="D19" s="8">
        <f t="shared" si="1"/>
        <v>2</v>
      </c>
      <c r="E19" s="8">
        <f t="shared" si="2"/>
        <v>2</v>
      </c>
      <c r="F19" s="9">
        <f t="shared" si="3"/>
        <v>12620</v>
      </c>
      <c r="G19" s="9">
        <f t="shared" si="4"/>
        <v>151440</v>
      </c>
    </row>
    <row r="20" spans="1:7" x14ac:dyDescent="0.25">
      <c r="A20" s="20" t="s">
        <v>35</v>
      </c>
      <c r="B20" s="27">
        <v>118844</v>
      </c>
      <c r="C20" s="7">
        <f t="shared" si="0"/>
        <v>4.7</v>
      </c>
      <c r="D20" s="8">
        <f t="shared" si="1"/>
        <v>4.7</v>
      </c>
      <c r="E20" s="8">
        <f t="shared" si="2"/>
        <v>5</v>
      </c>
      <c r="F20" s="9">
        <f t="shared" si="3"/>
        <v>31550</v>
      </c>
      <c r="G20" s="9">
        <f t="shared" si="4"/>
        <v>378600</v>
      </c>
    </row>
    <row r="21" spans="1:7" x14ac:dyDescent="0.25">
      <c r="A21" s="20" t="s">
        <v>36</v>
      </c>
      <c r="B21" s="27">
        <v>72023</v>
      </c>
      <c r="C21" s="7">
        <f t="shared" si="0"/>
        <v>2.8</v>
      </c>
      <c r="D21" s="8">
        <f t="shared" si="1"/>
        <v>2.8</v>
      </c>
      <c r="E21" s="8">
        <f t="shared" si="2"/>
        <v>3</v>
      </c>
      <c r="F21" s="9">
        <f t="shared" si="3"/>
        <v>18930</v>
      </c>
      <c r="G21" s="9">
        <f t="shared" si="4"/>
        <v>227160</v>
      </c>
    </row>
    <row r="22" spans="1:7" x14ac:dyDescent="0.25">
      <c r="A22" s="20" t="s">
        <v>37</v>
      </c>
      <c r="B22" s="27">
        <v>42754</v>
      </c>
      <c r="C22" s="7">
        <f t="shared" si="0"/>
        <v>1.7</v>
      </c>
      <c r="D22" s="8">
        <f t="shared" si="1"/>
        <v>2</v>
      </c>
      <c r="E22" s="8">
        <f t="shared" si="2"/>
        <v>2</v>
      </c>
      <c r="F22" s="9">
        <f t="shared" si="3"/>
        <v>12620</v>
      </c>
      <c r="G22" s="9">
        <f t="shared" si="4"/>
        <v>151440</v>
      </c>
    </row>
    <row r="23" spans="1:7" x14ac:dyDescent="0.25">
      <c r="A23" s="20" t="s">
        <v>38</v>
      </c>
      <c r="B23" s="27">
        <v>49384</v>
      </c>
      <c r="C23" s="7">
        <f t="shared" si="0"/>
        <v>1.9</v>
      </c>
      <c r="D23" s="8">
        <f t="shared" si="1"/>
        <v>2</v>
      </c>
      <c r="E23" s="8">
        <f t="shared" si="2"/>
        <v>2</v>
      </c>
      <c r="F23" s="9">
        <f t="shared" si="3"/>
        <v>12620</v>
      </c>
      <c r="G23" s="9">
        <f t="shared" si="4"/>
        <v>151440</v>
      </c>
    </row>
    <row r="24" spans="1:7" x14ac:dyDescent="0.25">
      <c r="A24" s="25" t="s">
        <v>39</v>
      </c>
      <c r="B24" s="28">
        <v>32974</v>
      </c>
      <c r="C24" s="7">
        <f t="shared" si="0"/>
        <v>1.3</v>
      </c>
      <c r="D24" s="8">
        <f t="shared" si="1"/>
        <v>2</v>
      </c>
      <c r="E24" s="8">
        <f t="shared" si="2"/>
        <v>2</v>
      </c>
      <c r="F24" s="9">
        <f t="shared" si="3"/>
        <v>12620</v>
      </c>
      <c r="G24" s="9">
        <f t="shared" si="4"/>
        <v>151440</v>
      </c>
    </row>
    <row r="25" spans="1:7" ht="24" x14ac:dyDescent="0.25">
      <c r="A25" s="20" t="s">
        <v>40</v>
      </c>
      <c r="B25" s="27">
        <v>105263</v>
      </c>
      <c r="C25" s="7">
        <f t="shared" si="0"/>
        <v>4.2</v>
      </c>
      <c r="D25" s="8">
        <f t="shared" si="1"/>
        <v>4.2</v>
      </c>
      <c r="E25" s="8">
        <f t="shared" si="2"/>
        <v>4</v>
      </c>
      <c r="F25" s="9">
        <f t="shared" si="3"/>
        <v>25240</v>
      </c>
      <c r="G25" s="9">
        <f t="shared" si="4"/>
        <v>302880</v>
      </c>
    </row>
    <row r="26" spans="1:7" ht="24" x14ac:dyDescent="0.25">
      <c r="A26" s="20" t="s">
        <v>42</v>
      </c>
      <c r="B26" s="27">
        <v>386706</v>
      </c>
      <c r="C26" s="7">
        <f t="shared" si="0"/>
        <v>15.4</v>
      </c>
      <c r="D26" s="8">
        <f t="shared" si="1"/>
        <v>15.4</v>
      </c>
      <c r="E26" s="8">
        <f t="shared" si="2"/>
        <v>15</v>
      </c>
      <c r="F26" s="9">
        <f t="shared" si="3"/>
        <v>94650</v>
      </c>
      <c r="G26" s="9">
        <f t="shared" si="4"/>
        <v>1135800</v>
      </c>
    </row>
    <row r="27" spans="1:7" ht="24" x14ac:dyDescent="0.25">
      <c r="A27" s="20" t="s">
        <v>41</v>
      </c>
      <c r="B27" s="27">
        <v>38541</v>
      </c>
      <c r="C27" s="7">
        <f t="shared" si="0"/>
        <v>1.5</v>
      </c>
      <c r="D27" s="8">
        <f t="shared" si="1"/>
        <v>2</v>
      </c>
      <c r="E27" s="8">
        <f t="shared" si="2"/>
        <v>2</v>
      </c>
      <c r="F27" s="9">
        <f t="shared" si="3"/>
        <v>12620</v>
      </c>
      <c r="G27" s="9">
        <f t="shared" si="4"/>
        <v>151440</v>
      </c>
    </row>
    <row r="28" spans="1:7" ht="26.25" x14ac:dyDescent="0.25">
      <c r="A28" s="11" t="s">
        <v>21</v>
      </c>
      <c r="B28" s="10">
        <f>SUM(B7:B27)</f>
        <v>1622760</v>
      </c>
      <c r="C28" s="10">
        <f t="shared" ref="C28:G28" si="5">SUM(C7:C27)</f>
        <v>63.79999999999999</v>
      </c>
      <c r="D28" s="10">
        <f t="shared" si="5"/>
        <v>66.900000000000006</v>
      </c>
      <c r="E28" s="10">
        <f t="shared" si="5"/>
        <v>66</v>
      </c>
      <c r="F28" s="10">
        <f t="shared" si="5"/>
        <v>416460</v>
      </c>
      <c r="G28" s="10">
        <f t="shared" si="5"/>
        <v>4997520</v>
      </c>
    </row>
    <row r="29" spans="1:7" x14ac:dyDescent="0.25">
      <c r="B29" s="30"/>
    </row>
    <row r="30" spans="1:7" ht="15" customHeight="1" x14ac:dyDescent="0.25">
      <c r="A30" s="63" t="s">
        <v>66</v>
      </c>
      <c r="B30" s="71"/>
      <c r="C30" s="71"/>
      <c r="D30" s="71"/>
      <c r="E30" s="71"/>
      <c r="F30" s="71"/>
      <c r="G30" s="71"/>
    </row>
    <row r="31" spans="1:7" x14ac:dyDescent="0.25">
      <c r="A31" s="24"/>
    </row>
  </sheetData>
  <sheetProtection algorithmName="SHA-512" hashValue="n+eLXsRiBRa/UW5G+JHmo3aDYWdCOWwlcBGXnOt+2f1G56GkjGBveOgaN+moQlIeK5+dFyssEqFqn3MxpfbhoA==" saltValue="FEp7S7A3pO23MeMnk8eo9w==" spinCount="100000" sheet="1" objects="1" scenarios="1"/>
  <mergeCells count="2">
    <mergeCell ref="A30:G30"/>
    <mergeCell ref="A1:G1"/>
  </mergeCells>
  <pageMargins left="0.7" right="0.7" top="0.75" bottom="0.75" header="0.3" footer="0.3"/>
  <pageSetup paperSize="9" scale="90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Wysokość doatacji na rok 2024</vt:lpstr>
      <vt:lpstr>Razem Województwa 2025 a 2026</vt:lpstr>
      <vt:lpstr>Województwa projekt na 2026</vt:lpstr>
      <vt:lpstr>Zachodniopomorskie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Domaradzka Anna  (DB)</dc:creator>
  <cp:lastModifiedBy>Flis Anna  (DFN)</cp:lastModifiedBy>
  <cp:lastPrinted>2024-04-10T09:33:24Z</cp:lastPrinted>
  <dcterms:created xsi:type="dcterms:W3CDTF">2015-07-14T07:37:18Z</dcterms:created>
  <dcterms:modified xsi:type="dcterms:W3CDTF">2025-09-22T11:34:35Z</dcterms:modified>
</cp:coreProperties>
</file>