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defaultThemeVersion="124226"/>
  <xr:revisionPtr revIDLastSave="0" documentId="13_ncr:1_{96F78B92-B961-422D-B08D-3832B725D176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Ogółem" sheetId="1" r:id="rId1"/>
    <sheet name=" 1 -Gęstość zaludnienia" sheetId="2" r:id="rId2"/>
    <sheet name="2 - Liczba linii" sheetId="6" r:id="rId3"/>
    <sheet name="3 - Długośc linii" sheetId="7" r:id="rId4"/>
    <sheet name="4 - Liczba zatrzymań " sheetId="8" r:id="rId5"/>
    <sheet name="5-Dostępność dla osób z niepełn" sheetId="11" r:id="rId6"/>
    <sheet name="6-Wskaźnik dochodów" sheetId="9" r:id="rId7"/>
    <sheet name="7-Dostępność komunikacyjna" sheetId="15" r:id="rId8"/>
    <sheet name="Punktacja ogółem" sheetId="13" r:id="rId9"/>
  </sheets>
  <definedNames>
    <definedName name="_xlnm._FilterDatabase" localSheetId="1" hidden="1">' 1 -Gęstość zaludnienia'!$B$3:$G$5</definedName>
    <definedName name="_xlnm._FilterDatabase" localSheetId="2" hidden="1">'2 - Liczba linii'!#REF!</definedName>
    <definedName name="_xlnm._FilterDatabase" localSheetId="4" hidden="1">'4 - Liczba zatrzymań '!$B$5:$C$6</definedName>
    <definedName name="_xlnm._FilterDatabase" localSheetId="6" hidden="1">'6-Wskaźnik dochodów'!$B$5:$C$5</definedName>
    <definedName name="_xlnm._FilterDatabase" localSheetId="0" hidden="1">Ogółem!$A$1:$D$4</definedName>
    <definedName name="_xlnm._FilterDatabase" localSheetId="8" hidden="1">'Punktacja ogółem'!$A$2:$J$10</definedName>
  </definedNames>
  <calcPr calcId="191029"/>
</workbook>
</file>

<file path=xl/calcChain.xml><?xml version="1.0" encoding="utf-8"?>
<calcChain xmlns="http://schemas.openxmlformats.org/spreadsheetml/2006/main">
  <c r="I10" i="13" l="1"/>
  <c r="I8" i="13"/>
  <c r="I7" i="13"/>
  <c r="I3" i="13"/>
  <c r="I5" i="13"/>
  <c r="I6" i="13"/>
  <c r="I4" i="13"/>
  <c r="I9" i="13"/>
  <c r="H10" i="13"/>
  <c r="H8" i="13"/>
  <c r="H7" i="13"/>
  <c r="H3" i="13"/>
  <c r="H5" i="13"/>
  <c r="H6" i="13"/>
  <c r="H4" i="13"/>
  <c r="H9" i="13"/>
  <c r="G10" i="13"/>
  <c r="G8" i="13"/>
  <c r="G7" i="13"/>
  <c r="G3" i="13"/>
  <c r="G5" i="13"/>
  <c r="G6" i="13"/>
  <c r="G4" i="13"/>
  <c r="G9" i="13"/>
  <c r="F10" i="13"/>
  <c r="F8" i="13"/>
  <c r="F7" i="13"/>
  <c r="F3" i="13"/>
  <c r="F5" i="13"/>
  <c r="F6" i="13"/>
  <c r="F4" i="13"/>
  <c r="F9" i="13"/>
  <c r="E10" i="13"/>
  <c r="E8" i="13"/>
  <c r="E7" i="13"/>
  <c r="E3" i="13"/>
  <c r="E5" i="13"/>
  <c r="E6" i="13"/>
  <c r="E4" i="13"/>
  <c r="E9" i="13"/>
  <c r="D10" i="13"/>
  <c r="D8" i="13"/>
  <c r="D7" i="13"/>
  <c r="D3" i="13"/>
  <c r="D5" i="13"/>
  <c r="D6" i="13"/>
  <c r="D4" i="13"/>
  <c r="D9" i="13"/>
  <c r="C10" i="13"/>
  <c r="C8" i="13"/>
  <c r="C7" i="13"/>
  <c r="C3" i="13"/>
  <c r="C5" i="13"/>
  <c r="C6" i="13"/>
  <c r="C4" i="13"/>
  <c r="C9" i="13"/>
  <c r="J8" i="13" l="1"/>
  <c r="C13" i="15" l="1"/>
  <c r="E11" i="15"/>
  <c r="E12" i="9"/>
  <c r="D13" i="11"/>
  <c r="C13" i="11"/>
  <c r="G12" i="11"/>
  <c r="E12" i="11"/>
  <c r="E11" i="8"/>
  <c r="E11" i="7"/>
  <c r="E6" i="6"/>
  <c r="E11" i="6"/>
  <c r="E8" i="2"/>
  <c r="F9" i="1"/>
  <c r="F10" i="1"/>
  <c r="E8" i="6" l="1"/>
  <c r="E11" i="2"/>
  <c r="E7" i="2"/>
  <c r="F4" i="1" l="1"/>
  <c r="F7" i="1" l="1"/>
  <c r="E11" i="1" l="1"/>
  <c r="F3" i="1"/>
  <c r="F5" i="1"/>
  <c r="F6" i="1"/>
  <c r="F8" i="1"/>
  <c r="F11" i="1" l="1"/>
  <c r="E12" i="15" l="1"/>
  <c r="E5" i="15"/>
  <c r="E12" i="2" l="1"/>
  <c r="C11" i="1" l="1"/>
  <c r="C10" i="9" l="1"/>
  <c r="E6" i="15" l="1"/>
  <c r="E6" i="11"/>
  <c r="E9" i="11"/>
  <c r="E7" i="11"/>
  <c r="E10" i="11"/>
  <c r="E11" i="11"/>
  <c r="E8" i="11"/>
  <c r="E5" i="11"/>
  <c r="E13" i="11" s="1"/>
  <c r="E9" i="6"/>
  <c r="E10" i="6"/>
  <c r="E5" i="6"/>
  <c r="E7" i="6"/>
  <c r="E7" i="15" l="1"/>
  <c r="G9" i="11"/>
  <c r="E9" i="8"/>
  <c r="E8" i="7"/>
  <c r="E6" i="2"/>
  <c r="E9" i="2"/>
  <c r="E10" i="2"/>
  <c r="E5" i="2"/>
  <c r="E8" i="15" l="1"/>
  <c r="G10" i="11"/>
  <c r="E6" i="8"/>
  <c r="E9" i="7"/>
  <c r="E5" i="9"/>
  <c r="E10" i="9"/>
  <c r="E7" i="9"/>
  <c r="E9" i="9"/>
  <c r="G6" i="2"/>
  <c r="G9" i="2"/>
  <c r="G7" i="2"/>
  <c r="G12" i="2"/>
  <c r="G10" i="2" l="1"/>
  <c r="E9" i="15"/>
  <c r="E10" i="15"/>
  <c r="G11" i="11"/>
  <c r="E8" i="8"/>
  <c r="E10" i="7"/>
  <c r="C13" i="8"/>
  <c r="C13" i="7"/>
  <c r="C13" i="6"/>
  <c r="D13" i="2"/>
  <c r="C13" i="2"/>
  <c r="G5" i="11" l="1"/>
  <c r="E5" i="8"/>
  <c r="E12" i="7"/>
  <c r="D11" i="1"/>
  <c r="E8" i="9" l="1"/>
  <c r="E11" i="9"/>
  <c r="G7" i="11"/>
  <c r="G8" i="11"/>
  <c r="E10" i="8"/>
  <c r="E7" i="8"/>
  <c r="E12" i="8"/>
  <c r="E6" i="7"/>
  <c r="E7" i="7"/>
  <c r="E12" i="6"/>
  <c r="G8" i="2"/>
  <c r="G5" i="2"/>
  <c r="G11" i="2" l="1"/>
  <c r="E13" i="2"/>
  <c r="E5" i="7" l="1"/>
  <c r="G6" i="11"/>
  <c r="E6" i="9" l="1"/>
  <c r="J9" i="13" l="1"/>
  <c r="J6" i="13" l="1"/>
  <c r="J4" i="13" l="1"/>
  <c r="J5" i="13" l="1"/>
  <c r="J10" i="13" l="1"/>
  <c r="J3" i="13" l="1"/>
  <c r="J7" i="13" l="1"/>
</calcChain>
</file>

<file path=xl/sharedStrings.xml><?xml version="1.0" encoding="utf-8"?>
<sst xmlns="http://schemas.openxmlformats.org/spreadsheetml/2006/main" count="259" uniqueCount="67">
  <si>
    <t>Organizator</t>
  </si>
  <si>
    <t>Liczba mieszkańców obszaru właściwości organizatora</t>
  </si>
  <si>
    <t>Wskaźnik dochodów podatkowych na 1 mieszkańca</t>
  </si>
  <si>
    <t>Lp.</t>
  </si>
  <si>
    <t xml:space="preserve">Lp. </t>
  </si>
  <si>
    <t>Liczba linii</t>
  </si>
  <si>
    <t>Liczba linii komuniakcyjnych, dla których organizator złożył wniosek</t>
  </si>
  <si>
    <t>Długośc linii komunikacyjnych, dla których organizator złożył wniosek, które nie funkcjonowały co najmniej 3 miesiące przed wejściem w życie ustawy</t>
  </si>
  <si>
    <t>Liczba zatrzymań autobusów</t>
  </si>
  <si>
    <t>Liczba zatrzymań autobusu na przystankach komunikacyjnych na liniach komuniakcyjnych, które nie funkcjonowały co najmniej 3 miesiące przed wejściem w życie ustawy</t>
  </si>
  <si>
    <t>kwota wniosków</t>
  </si>
  <si>
    <t>1.</t>
  </si>
  <si>
    <t>2.</t>
  </si>
  <si>
    <t>3.</t>
  </si>
  <si>
    <t>4.</t>
  </si>
  <si>
    <t>5.</t>
  </si>
  <si>
    <t>6.</t>
  </si>
  <si>
    <t>Gęstość</t>
  </si>
  <si>
    <t>Liczba wszystkich przystanków</t>
  </si>
  <si>
    <t>Liczba przystanków dostosowanych do osób z niepełnosprawnościami</t>
  </si>
  <si>
    <t>współczynnik</t>
  </si>
  <si>
    <t>punktacja</t>
  </si>
  <si>
    <t>Gęstość zaludnienia</t>
  </si>
  <si>
    <t>LP.</t>
  </si>
  <si>
    <t>Punktacja ogółem</t>
  </si>
  <si>
    <t>punkty</t>
  </si>
  <si>
    <t>Dostosowanie dla osób z niepełnosprawnościami</t>
  </si>
  <si>
    <t>PUNKTACJA OGÓŁEM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</si>
  <si>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</si>
  <si>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</si>
  <si>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</si>
  <si>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</si>
  <si>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</si>
  <si>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</si>
  <si>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Gęstość zaludnienia
załącznik nr 1</t>
  </si>
  <si>
    <t>Liczba linii
załącznik nr 2</t>
  </si>
  <si>
    <t>Długość linii
załącznik nr 3</t>
  </si>
  <si>
    <t>Liczba zastrzymań
załącznik nr 4</t>
  </si>
  <si>
    <t>Dostępność dla osób z niepełnosprawnościami
załącznik nr 5</t>
  </si>
  <si>
    <r>
      <t>Powierzchnia obszaru właściwości organizatora
km</t>
    </r>
    <r>
      <rPr>
        <vertAlign val="superscript"/>
        <sz val="10"/>
        <color theme="1"/>
        <rFont val="Arial"/>
        <family val="2"/>
        <charset val="238"/>
      </rPr>
      <t>2</t>
    </r>
  </si>
  <si>
    <t>Punkty</t>
  </si>
  <si>
    <t>stosunek liczby przystanków dostosowanych do osób z niepełnosprawnościami do liczby wszsytkich przystanków
%</t>
  </si>
  <si>
    <t>Załącznik nr 7</t>
  </si>
  <si>
    <t>Zapewnienie dostępności komunikacyjnej terenów objętych przedsięwzięciami lub inwestycjami powiązanymi z przedsięwzięciem infrastrukturalnym</t>
  </si>
  <si>
    <t xml:space="preserve">liczba przystanków komunikacyjnych i dworców (…) </t>
  </si>
  <si>
    <t>Dostępność komunikacyjna
załącznik nr 7</t>
  </si>
  <si>
    <t>5=4*współczynnik</t>
  </si>
  <si>
    <t>ostateczna ilość punktów</t>
  </si>
  <si>
    <t>7=6*współczynnik</t>
  </si>
  <si>
    <t>wozokilometry</t>
  </si>
  <si>
    <t>Dochodowość
załącznik nr 6</t>
  </si>
  <si>
    <t>Długość linii</t>
  </si>
  <si>
    <t>Turawa</t>
  </si>
  <si>
    <t xml:space="preserve">Radłów </t>
  </si>
  <si>
    <t>ZP-G "Jedź z nami"</t>
  </si>
  <si>
    <t>7.</t>
  </si>
  <si>
    <t>8.</t>
  </si>
  <si>
    <t xml:space="preserve">Organizatorzy przewozów z wojeództwa opolskiego </t>
  </si>
  <si>
    <t>Związek P-G "Jedź z nami"</t>
  </si>
  <si>
    <t>kwota deficytu</t>
  </si>
  <si>
    <t xml:space="preserve">wkład własny organizatora </t>
  </si>
  <si>
    <t>Komprachcice</t>
  </si>
  <si>
    <t>Skoroszyce</t>
  </si>
  <si>
    <t>Tarnów Opolski</t>
  </si>
  <si>
    <t>Radłów</t>
  </si>
  <si>
    <t>Niemodlin</t>
  </si>
  <si>
    <t>Tułowice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</si>
</sst>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43" fontId="8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left"/>
    </xf>
    <xf numFmtId="2" fontId="12" fillId="2" borderId="1" xfId="0" applyNumberFormat="1" applyFont="1" applyFill="1" applyBorder="1" applyAlignment="1"/>
    <xf numFmtId="0" fontId="12" fillId="0" borderId="1" xfId="0" applyFont="1" applyBorder="1" applyAlignment="1">
      <alignment vertical="center"/>
    </xf>
    <xf numFmtId="0" fontId="0" fillId="0" borderId="1" xfId="0" applyFont="1" applyBorder="1"/>
    <xf numFmtId="3" fontId="12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12" fillId="0" borderId="0" xfId="0" applyFont="1"/>
    <xf numFmtId="3" fontId="13" fillId="0" borderId="1" xfId="0" applyNumberFormat="1" applyFont="1" applyBorder="1"/>
    <xf numFmtId="2" fontId="12" fillId="3" borderId="1" xfId="0" applyNumberFormat="1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/>
    <xf numFmtId="4" fontId="2" fillId="0" borderId="1" xfId="0" applyNumberFormat="1" applyFont="1" applyBorder="1" applyAlignment="1"/>
    <xf numFmtId="4" fontId="5" fillId="0" borderId="1" xfId="0" applyNumberFormat="1" applyFont="1" applyBorder="1"/>
    <xf numFmtId="0" fontId="12" fillId="0" borderId="1" xfId="0" applyFont="1" applyBorder="1"/>
    <xf numFmtId="0" fontId="12" fillId="0" borderId="0" xfId="0" applyFont="1" applyAlignment="1">
      <alignment horizontal="left"/>
    </xf>
    <xf numFmtId="0" fontId="12" fillId="0" borderId="0" xfId="0" applyFont="1" applyFill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2" fillId="0" borderId="0" xfId="0" applyFont="1" applyAlignment="1">
      <alignment horizontal="left"/>
    </xf>
    <xf numFmtId="4" fontId="5" fillId="0" borderId="0" xfId="0" applyNumberFormat="1" applyFont="1" applyBorder="1"/>
    <xf numFmtId="0" fontId="12" fillId="0" borderId="1" xfId="0" applyFont="1" applyFill="1" applyBorder="1"/>
    <xf numFmtId="2" fontId="12" fillId="2" borderId="7" xfId="0" applyNumberFormat="1" applyFont="1" applyFill="1" applyBorder="1" applyAlignment="1"/>
    <xf numFmtId="10" fontId="6" fillId="0" borderId="1" xfId="3" applyNumberFormat="1" applyFont="1" applyBorder="1"/>
    <xf numFmtId="2" fontId="12" fillId="4" borderId="1" xfId="0" applyNumberFormat="1" applyFont="1" applyFill="1" applyBorder="1" applyAlignment="1"/>
    <xf numFmtId="2" fontId="12" fillId="4" borderId="7" xfId="0" applyNumberFormat="1" applyFont="1" applyFill="1" applyBorder="1" applyAlignment="1"/>
    <xf numFmtId="2" fontId="12" fillId="4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Border="1" applyAlignment="1">
      <alignment horizontal="right"/>
    </xf>
    <xf numFmtId="0" fontId="0" fillId="0" borderId="0" xfId="0" applyFont="1"/>
    <xf numFmtId="4" fontId="1" fillId="0" borderId="1" xfId="0" applyNumberFormat="1" applyFont="1" applyBorder="1"/>
    <xf numFmtId="0" fontId="1" fillId="0" borderId="1" xfId="0" applyFont="1" applyBorder="1"/>
    <xf numFmtId="4" fontId="0" fillId="0" borderId="1" xfId="0" applyNumberFormat="1" applyFont="1" applyBorder="1" applyAlignment="1">
      <alignment horizontal="right"/>
    </xf>
    <xf numFmtId="10" fontId="0" fillId="0" borderId="1" xfId="0" applyNumberFormat="1" applyFont="1" applyFill="1" applyBorder="1"/>
    <xf numFmtId="4" fontId="15" fillId="0" borderId="1" xfId="1" applyNumberFormat="1" applyFont="1" applyFill="1" applyBorder="1" applyAlignment="1">
      <alignment vertical="center"/>
    </xf>
    <xf numFmtId="2" fontId="12" fillId="0" borderId="1" xfId="0" applyNumberFormat="1" applyFont="1" applyBorder="1"/>
    <xf numFmtId="0" fontId="13" fillId="0" borderId="1" xfId="0" applyFont="1" applyBorder="1"/>
    <xf numFmtId="2" fontId="12" fillId="0" borderId="1" xfId="0" applyNumberFormat="1" applyFont="1" applyBorder="1" applyAlignment="1">
      <alignment vertical="center"/>
    </xf>
    <xf numFmtId="2" fontId="12" fillId="0" borderId="1" xfId="0" applyNumberFormat="1" applyFont="1" applyFill="1" applyBorder="1"/>
    <xf numFmtId="2" fontId="12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1" xr:uid="{00000000-0005-0000-0000-000002000000}"/>
    <cellStyle name="Procentowy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110" zoomScaleNormal="110" workbookViewId="0">
      <selection activeCell="F29" sqref="F29"/>
    </sheetView>
  </sheetViews>
  <sheetFormatPr defaultColWidth="9.140625" defaultRowHeight="14.25" x14ac:dyDescent="0.2"/>
  <cols>
    <col min="1" max="1" width="3.42578125" style="43" customWidth="1"/>
    <col min="2" max="2" width="31.42578125" style="33" bestFit="1" customWidth="1"/>
    <col min="3" max="3" width="16.140625" style="33" bestFit="1" customWidth="1"/>
    <col min="4" max="4" width="14.42578125" style="33" customWidth="1"/>
    <col min="5" max="5" width="14.28515625" style="33" bestFit="1" customWidth="1"/>
    <col min="6" max="6" width="15.7109375" style="33" customWidth="1"/>
    <col min="7" max="16384" width="9.140625" style="33"/>
  </cols>
  <sheetData>
    <row r="1" spans="1:6" ht="27" customHeight="1" x14ac:dyDescent="0.2">
      <c r="A1" s="72" t="s">
        <v>3</v>
      </c>
      <c r="B1" s="74" t="s">
        <v>57</v>
      </c>
      <c r="C1" s="1"/>
      <c r="D1" s="45"/>
      <c r="E1" s="46"/>
      <c r="F1" s="46"/>
    </row>
    <row r="2" spans="1:6" ht="54.75" customHeight="1" x14ac:dyDescent="0.2">
      <c r="A2" s="73"/>
      <c r="B2" s="75"/>
      <c r="C2" s="36" t="s">
        <v>10</v>
      </c>
      <c r="D2" s="37" t="s">
        <v>49</v>
      </c>
      <c r="E2" s="36" t="s">
        <v>60</v>
      </c>
      <c r="F2" s="36" t="s">
        <v>59</v>
      </c>
    </row>
    <row r="3" spans="1:6" s="44" customFormat="1" ht="15.75" customHeight="1" x14ac:dyDescent="0.2">
      <c r="A3" s="25" t="s">
        <v>11</v>
      </c>
      <c r="B3" s="38" t="s">
        <v>61</v>
      </c>
      <c r="C3" s="70">
        <v>35478</v>
      </c>
      <c r="D3" s="39">
        <v>11826</v>
      </c>
      <c r="E3" s="47">
        <v>35478</v>
      </c>
      <c r="F3" s="47">
        <f>C3+E3</f>
        <v>70956</v>
      </c>
    </row>
    <row r="4" spans="1:6" s="44" customFormat="1" ht="15" customHeight="1" x14ac:dyDescent="0.2">
      <c r="A4" s="25" t="s">
        <v>12</v>
      </c>
      <c r="B4" s="38" t="s">
        <v>65</v>
      </c>
      <c r="C4" s="70">
        <v>321421.2</v>
      </c>
      <c r="D4" s="39">
        <v>107140.4</v>
      </c>
      <c r="E4" s="47">
        <v>223674.8</v>
      </c>
      <c r="F4" s="47">
        <f>C4+E4</f>
        <v>545096</v>
      </c>
    </row>
    <row r="5" spans="1:6" x14ac:dyDescent="0.2">
      <c r="A5" s="25" t="s">
        <v>13</v>
      </c>
      <c r="B5" s="38" t="s">
        <v>64</v>
      </c>
      <c r="C5" s="71">
        <v>15840</v>
      </c>
      <c r="D5" s="40">
        <v>5280</v>
      </c>
      <c r="E5" s="48">
        <v>2640</v>
      </c>
      <c r="F5" s="47">
        <f t="shared" ref="F5:F10" si="0">C5+E5</f>
        <v>18480</v>
      </c>
    </row>
    <row r="6" spans="1:6" x14ac:dyDescent="0.2">
      <c r="A6" s="25" t="s">
        <v>14</v>
      </c>
      <c r="B6" s="38" t="s">
        <v>62</v>
      </c>
      <c r="C6" s="71">
        <v>91154.4</v>
      </c>
      <c r="D6" s="40">
        <v>30384.799999999999</v>
      </c>
      <c r="E6" s="48">
        <v>12153.92</v>
      </c>
      <c r="F6" s="47">
        <f t="shared" si="0"/>
        <v>103308.31999999999</v>
      </c>
    </row>
    <row r="7" spans="1:6" x14ac:dyDescent="0.2">
      <c r="A7" s="25" t="s">
        <v>15</v>
      </c>
      <c r="B7" s="38" t="s">
        <v>63</v>
      </c>
      <c r="C7" s="71">
        <v>149999.1</v>
      </c>
      <c r="D7" s="40">
        <v>49999.7</v>
      </c>
      <c r="E7" s="48">
        <v>109999.34</v>
      </c>
      <c r="F7" s="47">
        <f>C7+E7</f>
        <v>259998.44</v>
      </c>
    </row>
    <row r="8" spans="1:6" x14ac:dyDescent="0.2">
      <c r="A8" s="25" t="s">
        <v>16</v>
      </c>
      <c r="B8" s="38" t="s">
        <v>52</v>
      </c>
      <c r="C8" s="71">
        <v>86697</v>
      </c>
      <c r="D8" s="40">
        <v>28899</v>
      </c>
      <c r="E8" s="48">
        <v>31788.9</v>
      </c>
      <c r="F8" s="47">
        <f t="shared" si="0"/>
        <v>118485.9</v>
      </c>
    </row>
    <row r="9" spans="1:6" x14ac:dyDescent="0.2">
      <c r="A9" s="25" t="s">
        <v>55</v>
      </c>
      <c r="B9" s="38" t="s">
        <v>66</v>
      </c>
      <c r="C9" s="71">
        <v>131135.4</v>
      </c>
      <c r="D9" s="40">
        <v>43711.8</v>
      </c>
      <c r="E9" s="48">
        <v>87423.6</v>
      </c>
      <c r="F9" s="47">
        <f t="shared" si="0"/>
        <v>218559</v>
      </c>
    </row>
    <row r="10" spans="1:6" x14ac:dyDescent="0.2">
      <c r="A10" s="25" t="s">
        <v>56</v>
      </c>
      <c r="B10" s="38" t="s">
        <v>54</v>
      </c>
      <c r="C10" s="71">
        <v>116748</v>
      </c>
      <c r="D10" s="40">
        <v>38916</v>
      </c>
      <c r="E10" s="48">
        <v>58374</v>
      </c>
      <c r="F10" s="47">
        <f t="shared" si="0"/>
        <v>175122</v>
      </c>
    </row>
    <row r="11" spans="1:6" x14ac:dyDescent="0.2">
      <c r="A11" s="49"/>
      <c r="B11" s="46"/>
      <c r="C11" s="41">
        <f>SUM(C3:C10)</f>
        <v>948473.1</v>
      </c>
      <c r="D11" s="41">
        <f>SUM(D3:D10)</f>
        <v>316157.69999999995</v>
      </c>
      <c r="E11" s="41">
        <f>SUM(E3:E10)</f>
        <v>561532.55999999994</v>
      </c>
      <c r="F11" s="41">
        <f>SUM(F3:F10)</f>
        <v>1510005.66</v>
      </c>
    </row>
    <row r="12" spans="1:6" x14ac:dyDescent="0.2">
      <c r="A12" s="49"/>
      <c r="B12" s="46"/>
      <c r="C12" s="50"/>
      <c r="D12" s="50"/>
      <c r="E12" s="50"/>
      <c r="F12" s="50"/>
    </row>
  </sheetData>
  <autoFilter ref="A1:D4" xr:uid="{00000000-0009-0000-0000-000000000000}"/>
  <mergeCells count="2">
    <mergeCell ref="A1:A2"/>
    <mergeCell ref="B1:B2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zoomScale="120" zoomScaleNormal="120" workbookViewId="0">
      <selection activeCell="G13" sqref="G13"/>
    </sheetView>
  </sheetViews>
  <sheetFormatPr defaultRowHeight="15" x14ac:dyDescent="0.25"/>
  <cols>
    <col min="1" max="1" width="4.42578125" customWidth="1"/>
    <col min="2" max="2" width="27.140625" customWidth="1"/>
    <col min="3" max="3" width="26.28515625" customWidth="1"/>
    <col min="4" max="4" width="21.5703125" customWidth="1"/>
    <col min="5" max="5" width="17.85546875" customWidth="1"/>
    <col min="6" max="6" width="12.140625" customWidth="1"/>
    <col min="7" max="7" width="17.5703125" customWidth="1"/>
    <col min="10" max="10" width="9.140625" customWidth="1"/>
  </cols>
  <sheetData>
    <row r="1" spans="1:7" x14ac:dyDescent="0.25">
      <c r="F1" t="s">
        <v>28</v>
      </c>
    </row>
    <row r="2" spans="1:7" ht="15" customHeight="1" x14ac:dyDescent="0.25">
      <c r="A2" s="76" t="s">
        <v>22</v>
      </c>
      <c r="B2" s="76"/>
      <c r="C2" s="76"/>
      <c r="D2" s="76"/>
      <c r="E2" s="76"/>
      <c r="F2" s="23" t="s">
        <v>20</v>
      </c>
      <c r="G2" s="21">
        <v>0.14000000000000001</v>
      </c>
    </row>
    <row r="3" spans="1:7" ht="45.75" customHeight="1" x14ac:dyDescent="0.25">
      <c r="A3" s="1"/>
      <c r="B3" s="12" t="s">
        <v>0</v>
      </c>
      <c r="C3" s="1" t="s">
        <v>39</v>
      </c>
      <c r="D3" s="1" t="s">
        <v>1</v>
      </c>
      <c r="E3" s="1" t="s">
        <v>17</v>
      </c>
      <c r="F3" s="24" t="s">
        <v>25</v>
      </c>
      <c r="G3" s="9" t="s">
        <v>47</v>
      </c>
    </row>
    <row r="4" spans="1:7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7" t="s">
        <v>48</v>
      </c>
    </row>
    <row r="5" spans="1:7" x14ac:dyDescent="0.25">
      <c r="A5" s="28" t="s">
        <v>11</v>
      </c>
      <c r="B5" s="26" t="s">
        <v>64</v>
      </c>
      <c r="C5" s="29">
        <v>117</v>
      </c>
      <c r="D5" s="29">
        <v>4078</v>
      </c>
      <c r="E5" s="60">
        <f t="shared" ref="E5:E12" si="0">D5/C5</f>
        <v>34.854700854700852</v>
      </c>
      <c r="F5" s="61">
        <v>7</v>
      </c>
      <c r="G5" s="61">
        <f>F5*$G$2</f>
        <v>0.98000000000000009</v>
      </c>
    </row>
    <row r="6" spans="1:7" x14ac:dyDescent="0.25">
      <c r="A6" s="28" t="s">
        <v>12</v>
      </c>
      <c r="B6" s="26" t="s">
        <v>62</v>
      </c>
      <c r="C6" s="29">
        <v>104</v>
      </c>
      <c r="D6" s="29">
        <v>5925</v>
      </c>
      <c r="E6" s="60">
        <f t="shared" si="0"/>
        <v>56.971153846153847</v>
      </c>
      <c r="F6" s="61">
        <v>6</v>
      </c>
      <c r="G6" s="61">
        <f>F6*$G$2</f>
        <v>0.84000000000000008</v>
      </c>
    </row>
    <row r="7" spans="1:7" x14ac:dyDescent="0.25">
      <c r="A7" s="28" t="s">
        <v>13</v>
      </c>
      <c r="B7" s="26" t="s">
        <v>52</v>
      </c>
      <c r="C7" s="29">
        <v>172</v>
      </c>
      <c r="D7" s="29">
        <v>9887</v>
      </c>
      <c r="E7" s="60">
        <f t="shared" si="0"/>
        <v>57.482558139534881</v>
      </c>
      <c r="F7" s="61">
        <v>5</v>
      </c>
      <c r="G7" s="61">
        <f>F7*$G$2</f>
        <v>0.70000000000000007</v>
      </c>
    </row>
    <row r="8" spans="1:7" x14ac:dyDescent="0.25">
      <c r="A8" s="28" t="s">
        <v>14</v>
      </c>
      <c r="B8" s="26" t="s">
        <v>66</v>
      </c>
      <c r="C8" s="29">
        <v>81</v>
      </c>
      <c r="D8" s="29">
        <v>4954</v>
      </c>
      <c r="E8" s="60">
        <f t="shared" si="0"/>
        <v>61.160493827160494</v>
      </c>
      <c r="F8" s="61">
        <v>4</v>
      </c>
      <c r="G8" s="61">
        <f>F8*$G$2</f>
        <v>0.56000000000000005</v>
      </c>
    </row>
    <row r="9" spans="1:7" x14ac:dyDescent="0.25">
      <c r="A9" s="28" t="s">
        <v>15</v>
      </c>
      <c r="B9" s="26" t="s">
        <v>65</v>
      </c>
      <c r="C9" s="29">
        <v>183</v>
      </c>
      <c r="D9" s="29">
        <v>12630</v>
      </c>
      <c r="E9" s="60">
        <f t="shared" si="0"/>
        <v>69.016393442622956</v>
      </c>
      <c r="F9" s="61">
        <v>3</v>
      </c>
      <c r="G9" s="61">
        <f>F9*$G$2</f>
        <v>0.42000000000000004</v>
      </c>
    </row>
    <row r="10" spans="1:7" x14ac:dyDescent="0.25">
      <c r="A10" s="28" t="s">
        <v>16</v>
      </c>
      <c r="B10" s="26" t="s">
        <v>63</v>
      </c>
      <c r="C10" s="29">
        <v>82</v>
      </c>
      <c r="D10" s="29">
        <v>9370</v>
      </c>
      <c r="E10" s="60">
        <f t="shared" si="0"/>
        <v>114.26829268292683</v>
      </c>
      <c r="F10" s="61">
        <v>2</v>
      </c>
      <c r="G10" s="61">
        <f>F10*G7</f>
        <v>1.4000000000000001</v>
      </c>
    </row>
    <row r="11" spans="1:7" x14ac:dyDescent="0.25">
      <c r="A11" s="28" t="s">
        <v>55</v>
      </c>
      <c r="B11" s="56" t="s">
        <v>54</v>
      </c>
      <c r="C11" s="29">
        <v>999</v>
      </c>
      <c r="D11" s="29">
        <v>119227</v>
      </c>
      <c r="E11" s="60">
        <f t="shared" si="0"/>
        <v>119.34634634634635</v>
      </c>
      <c r="F11" s="61">
        <v>1</v>
      </c>
      <c r="G11" s="61">
        <f>F11*G8</f>
        <v>0.56000000000000005</v>
      </c>
    </row>
    <row r="12" spans="1:7" x14ac:dyDescent="0.25">
      <c r="A12" s="28" t="s">
        <v>56</v>
      </c>
      <c r="B12" s="26" t="s">
        <v>61</v>
      </c>
      <c r="C12" s="29">
        <v>51</v>
      </c>
      <c r="D12" s="29">
        <v>9253</v>
      </c>
      <c r="E12" s="60">
        <f t="shared" si="0"/>
        <v>181.43137254901961</v>
      </c>
      <c r="F12" s="61">
        <v>1</v>
      </c>
      <c r="G12" s="61">
        <f>F12*$G$2</f>
        <v>0.14000000000000001</v>
      </c>
    </row>
    <row r="13" spans="1:7" x14ac:dyDescent="0.25">
      <c r="B13" s="59"/>
      <c r="C13" s="32">
        <f>SUM(C5:C12)</f>
        <v>1789</v>
      </c>
      <c r="D13" s="32">
        <f>SUM(D5:D12)</f>
        <v>175324</v>
      </c>
      <c r="E13" s="32">
        <f>SUM(E5:E12)</f>
        <v>694.53131168846585</v>
      </c>
      <c r="F13" s="31"/>
      <c r="G13" s="31"/>
    </row>
  </sheetData>
  <autoFilter ref="B3:G5" xr:uid="{00000000-0009-0000-0000-000001000000}">
    <sortState ref="B4:G5">
      <sortCondition ref="E3:E5"/>
    </sortState>
  </autoFilter>
  <sortState ref="B5:E12">
    <sortCondition ref="E5:E12"/>
  </sortState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3"/>
  <sheetViews>
    <sheetView workbookViewId="0">
      <selection activeCell="E13" sqref="E13"/>
    </sheetView>
  </sheetViews>
  <sheetFormatPr defaultRowHeight="15" x14ac:dyDescent="0.25"/>
  <cols>
    <col min="1" max="1" width="4.42578125" customWidth="1"/>
    <col min="2" max="2" width="33.28515625" customWidth="1"/>
    <col min="3" max="3" width="34.85546875" customWidth="1"/>
    <col min="4" max="4" width="13.5703125" customWidth="1"/>
    <col min="5" max="5" width="19.42578125" customWidth="1"/>
  </cols>
  <sheetData>
    <row r="1" spans="1:5" x14ac:dyDescent="0.25">
      <c r="D1" t="s">
        <v>29</v>
      </c>
    </row>
    <row r="2" spans="1:5" x14ac:dyDescent="0.25">
      <c r="A2" s="77" t="s">
        <v>5</v>
      </c>
      <c r="B2" s="78"/>
      <c r="C2" s="79"/>
      <c r="D2" s="15" t="s">
        <v>20</v>
      </c>
      <c r="E2" s="21">
        <v>0.25</v>
      </c>
    </row>
    <row r="3" spans="1:5" ht="30.75" customHeight="1" x14ac:dyDescent="0.25">
      <c r="A3" s="2" t="s">
        <v>4</v>
      </c>
      <c r="B3" s="2" t="s">
        <v>0</v>
      </c>
      <c r="C3" s="1" t="s">
        <v>6</v>
      </c>
      <c r="D3" s="1" t="s">
        <v>21</v>
      </c>
      <c r="E3" s="9" t="s">
        <v>47</v>
      </c>
    </row>
    <row r="4" spans="1:5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7" t="s">
        <v>46</v>
      </c>
    </row>
    <row r="5" spans="1:5" x14ac:dyDescent="0.25">
      <c r="A5" s="28" t="s">
        <v>11</v>
      </c>
      <c r="B5" s="26" t="s">
        <v>65</v>
      </c>
      <c r="C5" s="58">
        <v>14</v>
      </c>
      <c r="D5" s="29">
        <v>7</v>
      </c>
      <c r="E5" s="29">
        <f t="shared" ref="E5:E12" si="0">D5*$E$2</f>
        <v>1.75</v>
      </c>
    </row>
    <row r="6" spans="1:5" x14ac:dyDescent="0.25">
      <c r="A6" s="28" t="s">
        <v>12</v>
      </c>
      <c r="B6" s="27" t="s">
        <v>52</v>
      </c>
      <c r="C6" s="58">
        <v>3</v>
      </c>
      <c r="D6" s="29">
        <v>6</v>
      </c>
      <c r="E6" s="29">
        <f t="shared" si="0"/>
        <v>1.5</v>
      </c>
    </row>
    <row r="7" spans="1:5" x14ac:dyDescent="0.25">
      <c r="A7" s="28" t="s">
        <v>13</v>
      </c>
      <c r="B7" s="26" t="s">
        <v>62</v>
      </c>
      <c r="C7" s="58">
        <v>3</v>
      </c>
      <c r="D7" s="29">
        <v>6</v>
      </c>
      <c r="E7" s="29">
        <f t="shared" si="0"/>
        <v>1.5</v>
      </c>
    </row>
    <row r="8" spans="1:5" x14ac:dyDescent="0.25">
      <c r="A8" s="28" t="s">
        <v>14</v>
      </c>
      <c r="B8" s="26" t="s">
        <v>63</v>
      </c>
      <c r="C8" s="58">
        <v>2</v>
      </c>
      <c r="D8" s="29">
        <v>5</v>
      </c>
      <c r="E8" s="29">
        <f t="shared" si="0"/>
        <v>1.25</v>
      </c>
    </row>
    <row r="9" spans="1:5" x14ac:dyDescent="0.25">
      <c r="A9" s="28" t="s">
        <v>15</v>
      </c>
      <c r="B9" s="27" t="s">
        <v>53</v>
      </c>
      <c r="C9" s="58">
        <v>1</v>
      </c>
      <c r="D9" s="29">
        <v>4</v>
      </c>
      <c r="E9" s="29">
        <f t="shared" si="0"/>
        <v>1</v>
      </c>
    </row>
    <row r="10" spans="1:5" x14ac:dyDescent="0.25">
      <c r="A10" s="28" t="s">
        <v>16</v>
      </c>
      <c r="B10" s="26" t="s">
        <v>61</v>
      </c>
      <c r="C10" s="58">
        <v>1</v>
      </c>
      <c r="D10" s="29">
        <v>4</v>
      </c>
      <c r="E10" s="29">
        <f t="shared" si="0"/>
        <v>1</v>
      </c>
    </row>
    <row r="11" spans="1:5" x14ac:dyDescent="0.25">
      <c r="A11" s="28" t="s">
        <v>55</v>
      </c>
      <c r="B11" s="26" t="s">
        <v>66</v>
      </c>
      <c r="C11" s="58">
        <v>1</v>
      </c>
      <c r="D11" s="29">
        <v>4</v>
      </c>
      <c r="E11" s="29">
        <f t="shared" si="0"/>
        <v>1</v>
      </c>
    </row>
    <row r="12" spans="1:5" x14ac:dyDescent="0.25">
      <c r="A12" s="28" t="s">
        <v>56</v>
      </c>
      <c r="B12" s="54" t="s">
        <v>54</v>
      </c>
      <c r="C12" s="58">
        <v>1</v>
      </c>
      <c r="D12" s="29">
        <v>1</v>
      </c>
      <c r="E12" s="29">
        <f t="shared" si="0"/>
        <v>0.25</v>
      </c>
    </row>
    <row r="13" spans="1:5" x14ac:dyDescent="0.25">
      <c r="B13" s="59"/>
      <c r="C13" s="31">
        <f>SUM(C5:C12)</f>
        <v>26</v>
      </c>
      <c r="D13" s="31"/>
      <c r="E13" s="31"/>
    </row>
  </sheetData>
  <sortState ref="B5:E12">
    <sortCondition descending="1" ref="E5:E12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3"/>
  <sheetViews>
    <sheetView workbookViewId="0">
      <selection activeCell="E13" sqref="E13"/>
    </sheetView>
  </sheetViews>
  <sheetFormatPr defaultRowHeight="15" x14ac:dyDescent="0.25"/>
  <cols>
    <col min="1" max="1" width="5.42578125" customWidth="1"/>
    <col min="2" max="2" width="37.140625" customWidth="1"/>
    <col min="3" max="3" width="30.28515625" customWidth="1"/>
    <col min="4" max="4" width="17.7109375" customWidth="1"/>
    <col min="5" max="5" width="18.28515625" customWidth="1"/>
  </cols>
  <sheetData>
    <row r="1" spans="1:5" x14ac:dyDescent="0.25">
      <c r="E1" t="s">
        <v>30</v>
      </c>
    </row>
    <row r="2" spans="1:5" x14ac:dyDescent="0.25">
      <c r="A2" s="77" t="s">
        <v>51</v>
      </c>
      <c r="B2" s="80"/>
      <c r="C2" s="81"/>
      <c r="D2" s="15" t="s">
        <v>20</v>
      </c>
      <c r="E2" s="19">
        <v>0.09</v>
      </c>
    </row>
    <row r="3" spans="1:5" ht="63.75" customHeight="1" x14ac:dyDescent="0.25">
      <c r="A3" s="1" t="s">
        <v>4</v>
      </c>
      <c r="B3" s="1" t="s">
        <v>0</v>
      </c>
      <c r="C3" s="1" t="s">
        <v>7</v>
      </c>
      <c r="D3" s="10" t="s">
        <v>21</v>
      </c>
      <c r="E3" s="9" t="s">
        <v>47</v>
      </c>
    </row>
    <row r="4" spans="1:5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7" t="s">
        <v>46</v>
      </c>
    </row>
    <row r="5" spans="1:5" x14ac:dyDescent="0.25">
      <c r="A5" s="28" t="s">
        <v>11</v>
      </c>
      <c r="B5" s="26" t="s">
        <v>65</v>
      </c>
      <c r="C5" s="62">
        <v>364.7</v>
      </c>
      <c r="D5" s="29">
        <v>7</v>
      </c>
      <c r="E5" s="29">
        <f t="shared" ref="E5" si="0">D5*$E$2</f>
        <v>0.63</v>
      </c>
    </row>
    <row r="6" spans="1:5" x14ac:dyDescent="0.25">
      <c r="A6" s="28" t="s">
        <v>12</v>
      </c>
      <c r="B6" s="26" t="s">
        <v>62</v>
      </c>
      <c r="C6" s="58">
        <v>87.5</v>
      </c>
      <c r="D6" s="29">
        <v>6</v>
      </c>
      <c r="E6" s="29">
        <f t="shared" ref="E6:E12" si="1">D6*$E$2</f>
        <v>0.54</v>
      </c>
    </row>
    <row r="7" spans="1:5" x14ac:dyDescent="0.25">
      <c r="A7" s="28" t="s">
        <v>13</v>
      </c>
      <c r="B7" s="26" t="s">
        <v>52</v>
      </c>
      <c r="C7" s="58">
        <v>77.7</v>
      </c>
      <c r="D7" s="29">
        <v>5</v>
      </c>
      <c r="E7" s="29">
        <f t="shared" si="1"/>
        <v>0.44999999999999996</v>
      </c>
    </row>
    <row r="8" spans="1:5" x14ac:dyDescent="0.25">
      <c r="A8" s="28" t="s">
        <v>14</v>
      </c>
      <c r="B8" s="56" t="s">
        <v>54</v>
      </c>
      <c r="C8" s="58">
        <v>47</v>
      </c>
      <c r="D8" s="29">
        <v>1</v>
      </c>
      <c r="E8" s="29">
        <f t="shared" si="1"/>
        <v>0.09</v>
      </c>
    </row>
    <row r="9" spans="1:5" x14ac:dyDescent="0.25">
      <c r="A9" s="28" t="s">
        <v>15</v>
      </c>
      <c r="B9" s="26" t="s">
        <v>63</v>
      </c>
      <c r="C9" s="58">
        <v>38.6</v>
      </c>
      <c r="D9" s="29">
        <v>4</v>
      </c>
      <c r="E9" s="29">
        <f t="shared" si="1"/>
        <v>0.36</v>
      </c>
    </row>
    <row r="10" spans="1:5" x14ac:dyDescent="0.25">
      <c r="A10" s="28" t="s">
        <v>16</v>
      </c>
      <c r="B10" s="26" t="s">
        <v>64</v>
      </c>
      <c r="C10" s="58">
        <v>20</v>
      </c>
      <c r="D10" s="29">
        <v>3</v>
      </c>
      <c r="E10" s="29">
        <f t="shared" si="1"/>
        <v>0.27</v>
      </c>
    </row>
    <row r="11" spans="1:5" x14ac:dyDescent="0.25">
      <c r="A11" s="28" t="s">
        <v>55</v>
      </c>
      <c r="B11" s="26" t="s">
        <v>66</v>
      </c>
      <c r="C11" s="58">
        <v>17.899999999999999</v>
      </c>
      <c r="D11" s="29">
        <v>2</v>
      </c>
      <c r="E11" s="29">
        <f t="shared" si="1"/>
        <v>0.18</v>
      </c>
    </row>
    <row r="12" spans="1:5" x14ac:dyDescent="0.25">
      <c r="A12" s="28" t="s">
        <v>56</v>
      </c>
      <c r="B12" s="26" t="s">
        <v>61</v>
      </c>
      <c r="C12" s="62">
        <v>16.2</v>
      </c>
      <c r="D12" s="29">
        <v>1</v>
      </c>
      <c r="E12" s="29">
        <f t="shared" si="1"/>
        <v>0.09</v>
      </c>
    </row>
    <row r="13" spans="1:5" x14ac:dyDescent="0.25">
      <c r="B13" s="59"/>
      <c r="C13" s="32">
        <f>SUM(C5:C12)</f>
        <v>669.6</v>
      </c>
      <c r="D13" s="31"/>
      <c r="E13" s="31"/>
    </row>
  </sheetData>
  <sortState ref="B5:C12">
    <sortCondition descending="1" ref="C5:C12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3"/>
  <sheetViews>
    <sheetView topLeftCell="A3" workbookViewId="0">
      <selection activeCell="D13" sqref="D13"/>
    </sheetView>
  </sheetViews>
  <sheetFormatPr defaultRowHeight="15" x14ac:dyDescent="0.25"/>
  <cols>
    <col min="1" max="1" width="4.85546875" customWidth="1"/>
    <col min="2" max="2" width="38" customWidth="1"/>
    <col min="3" max="3" width="28.7109375" customWidth="1"/>
    <col min="4" max="4" width="13.5703125" customWidth="1"/>
    <col min="5" max="5" width="18.140625" customWidth="1"/>
  </cols>
  <sheetData>
    <row r="1" spans="1:5" x14ac:dyDescent="0.25">
      <c r="E1" t="s">
        <v>31</v>
      </c>
    </row>
    <row r="2" spans="1:5" x14ac:dyDescent="0.25">
      <c r="A2" s="77" t="s">
        <v>8</v>
      </c>
      <c r="B2" s="80"/>
      <c r="C2" s="81"/>
      <c r="D2" s="15" t="s">
        <v>20</v>
      </c>
      <c r="E2" s="21">
        <v>0.14000000000000001</v>
      </c>
    </row>
    <row r="3" spans="1:5" ht="84.75" customHeight="1" x14ac:dyDescent="0.25">
      <c r="A3" s="3" t="s">
        <v>4</v>
      </c>
      <c r="B3" s="1" t="s">
        <v>0</v>
      </c>
      <c r="C3" s="1" t="s">
        <v>9</v>
      </c>
      <c r="D3" s="10" t="s">
        <v>21</v>
      </c>
      <c r="E3" s="9" t="s">
        <v>47</v>
      </c>
    </row>
    <row r="4" spans="1:5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7" t="s">
        <v>46</v>
      </c>
    </row>
    <row r="5" spans="1:5" x14ac:dyDescent="0.25">
      <c r="A5" s="28" t="s">
        <v>11</v>
      </c>
      <c r="B5" s="56" t="s">
        <v>54</v>
      </c>
      <c r="C5" s="30">
        <v>62928</v>
      </c>
      <c r="D5" s="57">
        <v>1</v>
      </c>
      <c r="E5" s="29">
        <f t="shared" ref="E5:E12" si="0">D5*$E$2</f>
        <v>0.14000000000000001</v>
      </c>
    </row>
    <row r="6" spans="1:5" x14ac:dyDescent="0.25">
      <c r="A6" s="28" t="s">
        <v>12</v>
      </c>
      <c r="B6" s="26" t="s">
        <v>63</v>
      </c>
      <c r="C6" s="30">
        <v>55559</v>
      </c>
      <c r="D6" s="57">
        <v>7</v>
      </c>
      <c r="E6" s="29">
        <f t="shared" si="0"/>
        <v>0.98000000000000009</v>
      </c>
    </row>
    <row r="7" spans="1:5" x14ac:dyDescent="0.25">
      <c r="A7" s="28" t="s">
        <v>13</v>
      </c>
      <c r="B7" s="26" t="s">
        <v>65</v>
      </c>
      <c r="C7" s="30">
        <v>43067</v>
      </c>
      <c r="D7" s="57">
        <v>6</v>
      </c>
      <c r="E7" s="29">
        <f t="shared" si="0"/>
        <v>0.84000000000000008</v>
      </c>
    </row>
    <row r="8" spans="1:5" x14ac:dyDescent="0.25">
      <c r="A8" s="28" t="s">
        <v>14</v>
      </c>
      <c r="B8" s="26" t="s">
        <v>66</v>
      </c>
      <c r="C8" s="30">
        <v>36630</v>
      </c>
      <c r="D8" s="57">
        <v>5</v>
      </c>
      <c r="E8" s="29">
        <f t="shared" si="0"/>
        <v>0.70000000000000007</v>
      </c>
    </row>
    <row r="9" spans="1:5" x14ac:dyDescent="0.25">
      <c r="A9" s="28" t="s">
        <v>15</v>
      </c>
      <c r="B9" s="26" t="s">
        <v>52</v>
      </c>
      <c r="C9" s="30">
        <v>18453</v>
      </c>
      <c r="D9" s="57">
        <v>4</v>
      </c>
      <c r="E9" s="29">
        <f t="shared" si="0"/>
        <v>0.56000000000000005</v>
      </c>
    </row>
    <row r="10" spans="1:5" x14ac:dyDescent="0.25">
      <c r="A10" s="28" t="s">
        <v>16</v>
      </c>
      <c r="B10" s="26" t="s">
        <v>62</v>
      </c>
      <c r="C10" s="30">
        <v>17328</v>
      </c>
      <c r="D10" s="57">
        <v>3</v>
      </c>
      <c r="E10" s="29">
        <f t="shared" si="0"/>
        <v>0.42000000000000004</v>
      </c>
    </row>
    <row r="11" spans="1:5" x14ac:dyDescent="0.25">
      <c r="A11" s="28" t="s">
        <v>55</v>
      </c>
      <c r="B11" s="26" t="s">
        <v>61</v>
      </c>
      <c r="C11" s="30">
        <v>10220</v>
      </c>
      <c r="D11" s="57">
        <v>2</v>
      </c>
      <c r="E11" s="29">
        <f t="shared" si="0"/>
        <v>0.28000000000000003</v>
      </c>
    </row>
    <row r="12" spans="1:5" x14ac:dyDescent="0.25">
      <c r="A12" s="28" t="s">
        <v>56</v>
      </c>
      <c r="B12" s="26" t="s">
        <v>64</v>
      </c>
      <c r="C12" s="30">
        <v>2640</v>
      </c>
      <c r="D12" s="57">
        <v>1</v>
      </c>
      <c r="E12" s="29">
        <f t="shared" si="0"/>
        <v>0.14000000000000001</v>
      </c>
    </row>
    <row r="13" spans="1:5" s="33" customFormat="1" x14ac:dyDescent="0.25">
      <c r="C13" s="34">
        <f>SUM(C5:C12)</f>
        <v>246825</v>
      </c>
      <c r="D13" s="34"/>
      <c r="E13" s="34"/>
    </row>
  </sheetData>
  <sortState ref="B5:C12">
    <sortCondition descending="1" ref="C5:C12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topLeftCell="A2" workbookViewId="0">
      <selection activeCell="G13" sqref="G13"/>
    </sheetView>
  </sheetViews>
  <sheetFormatPr defaultRowHeight="15" x14ac:dyDescent="0.25"/>
  <cols>
    <col min="1" max="1" width="5.42578125" customWidth="1"/>
    <col min="2" max="2" width="28" customWidth="1"/>
    <col min="3" max="3" width="24.85546875" customWidth="1"/>
    <col min="4" max="4" width="14.5703125" customWidth="1"/>
    <col min="5" max="5" width="26.42578125" customWidth="1"/>
    <col min="6" max="6" width="13.85546875" customWidth="1"/>
    <col min="7" max="7" width="19.5703125" customWidth="1"/>
  </cols>
  <sheetData>
    <row r="1" spans="1:7" x14ac:dyDescent="0.25">
      <c r="F1" t="s">
        <v>32</v>
      </c>
    </row>
    <row r="2" spans="1:7" x14ac:dyDescent="0.25">
      <c r="A2" s="82" t="s">
        <v>26</v>
      </c>
      <c r="B2" s="82"/>
      <c r="C2" s="82"/>
      <c r="D2" s="82"/>
      <c r="E2" s="82"/>
      <c r="F2" s="20" t="s">
        <v>20</v>
      </c>
      <c r="G2" s="21">
        <v>0.14000000000000001</v>
      </c>
    </row>
    <row r="3" spans="1:7" ht="74.45" customHeight="1" x14ac:dyDescent="0.25">
      <c r="A3" s="4" t="s">
        <v>4</v>
      </c>
      <c r="B3" s="14" t="s">
        <v>0</v>
      </c>
      <c r="C3" s="13" t="s">
        <v>19</v>
      </c>
      <c r="D3" s="13" t="s">
        <v>18</v>
      </c>
      <c r="E3" s="13" t="s">
        <v>41</v>
      </c>
      <c r="F3" s="22" t="s">
        <v>40</v>
      </c>
      <c r="G3" s="9" t="s">
        <v>47</v>
      </c>
    </row>
    <row r="4" spans="1:7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7" t="s">
        <v>48</v>
      </c>
    </row>
    <row r="5" spans="1:7" x14ac:dyDescent="0.25">
      <c r="A5" s="28" t="s">
        <v>11</v>
      </c>
      <c r="B5" s="56" t="s">
        <v>54</v>
      </c>
      <c r="C5" s="29">
        <v>2</v>
      </c>
      <c r="D5" s="29">
        <v>51</v>
      </c>
      <c r="E5" s="63">
        <f t="shared" ref="E5:E12" si="0">C5/D5</f>
        <v>3.9215686274509803E-2</v>
      </c>
      <c r="F5" s="29">
        <v>1</v>
      </c>
      <c r="G5" s="29">
        <f t="shared" ref="G5:G12" si="1">F5*$G$2</f>
        <v>0.14000000000000001</v>
      </c>
    </row>
    <row r="6" spans="1:7" x14ac:dyDescent="0.25">
      <c r="A6" s="28" t="s">
        <v>12</v>
      </c>
      <c r="B6" s="26" t="s">
        <v>61</v>
      </c>
      <c r="C6" s="29">
        <v>0</v>
      </c>
      <c r="D6" s="29">
        <v>14</v>
      </c>
      <c r="E6" s="63">
        <f t="shared" si="0"/>
        <v>0</v>
      </c>
      <c r="F6" s="29">
        <v>0</v>
      </c>
      <c r="G6" s="29">
        <f t="shared" si="1"/>
        <v>0</v>
      </c>
    </row>
    <row r="7" spans="1:7" x14ac:dyDescent="0.25">
      <c r="A7" s="28" t="s">
        <v>13</v>
      </c>
      <c r="B7" s="26" t="s">
        <v>65</v>
      </c>
      <c r="C7" s="29">
        <v>0</v>
      </c>
      <c r="D7" s="29">
        <v>35</v>
      </c>
      <c r="E7" s="63">
        <f t="shared" si="0"/>
        <v>0</v>
      </c>
      <c r="F7" s="29">
        <v>0</v>
      </c>
      <c r="G7" s="29">
        <f t="shared" si="1"/>
        <v>0</v>
      </c>
    </row>
    <row r="8" spans="1:7" x14ac:dyDescent="0.25">
      <c r="A8" s="28" t="s">
        <v>14</v>
      </c>
      <c r="B8" s="26" t="s">
        <v>64</v>
      </c>
      <c r="C8" s="29">
        <v>0</v>
      </c>
      <c r="D8" s="29">
        <v>10</v>
      </c>
      <c r="E8" s="63">
        <f t="shared" si="0"/>
        <v>0</v>
      </c>
      <c r="F8" s="29">
        <v>0</v>
      </c>
      <c r="G8" s="29">
        <f t="shared" si="1"/>
        <v>0</v>
      </c>
    </row>
    <row r="9" spans="1:7" x14ac:dyDescent="0.25">
      <c r="A9" s="28" t="s">
        <v>15</v>
      </c>
      <c r="B9" s="26" t="s">
        <v>62</v>
      </c>
      <c r="C9" s="29">
        <v>0</v>
      </c>
      <c r="D9" s="29">
        <v>25</v>
      </c>
      <c r="E9" s="63">
        <f t="shared" si="0"/>
        <v>0</v>
      </c>
      <c r="F9" s="29">
        <v>0</v>
      </c>
      <c r="G9" s="29">
        <f t="shared" si="1"/>
        <v>0</v>
      </c>
    </row>
    <row r="10" spans="1:7" x14ac:dyDescent="0.25">
      <c r="A10" s="28" t="s">
        <v>16</v>
      </c>
      <c r="B10" s="26" t="s">
        <v>63</v>
      </c>
      <c r="C10" s="29">
        <v>0</v>
      </c>
      <c r="D10" s="29">
        <v>9</v>
      </c>
      <c r="E10" s="63">
        <f t="shared" si="0"/>
        <v>0</v>
      </c>
      <c r="F10" s="29">
        <v>0</v>
      </c>
      <c r="G10" s="29">
        <f t="shared" si="1"/>
        <v>0</v>
      </c>
    </row>
    <row r="11" spans="1:7" x14ac:dyDescent="0.25">
      <c r="A11" s="28" t="s">
        <v>55</v>
      </c>
      <c r="B11" s="26" t="s">
        <v>52</v>
      </c>
      <c r="C11" s="29">
        <v>0</v>
      </c>
      <c r="D11" s="29">
        <v>28</v>
      </c>
      <c r="E11" s="63">
        <f t="shared" si="0"/>
        <v>0</v>
      </c>
      <c r="F11" s="29">
        <v>0</v>
      </c>
      <c r="G11" s="29">
        <f t="shared" si="1"/>
        <v>0</v>
      </c>
    </row>
    <row r="12" spans="1:7" x14ac:dyDescent="0.25">
      <c r="A12" s="28" t="s">
        <v>56</v>
      </c>
      <c r="B12" s="26" t="s">
        <v>66</v>
      </c>
      <c r="C12" s="29">
        <v>0</v>
      </c>
      <c r="D12" s="29">
        <v>6</v>
      </c>
      <c r="E12" s="63">
        <f t="shared" si="0"/>
        <v>0</v>
      </c>
      <c r="F12" s="29">
        <v>0</v>
      </c>
      <c r="G12" s="29">
        <f t="shared" si="1"/>
        <v>0</v>
      </c>
    </row>
    <row r="13" spans="1:7" x14ac:dyDescent="0.25">
      <c r="B13" s="59"/>
      <c r="C13" s="31">
        <f>SUM(C5:C12)</f>
        <v>2</v>
      </c>
      <c r="D13" s="31">
        <f>SUM(D5:D12)</f>
        <v>178</v>
      </c>
      <c r="E13" s="53">
        <f>SUM(E5:E12)</f>
        <v>3.9215686274509803E-2</v>
      </c>
      <c r="F13" s="31"/>
      <c r="G13" s="31"/>
    </row>
  </sheetData>
  <sortState ref="B5:G11">
    <sortCondition descending="1" ref="E5:E11"/>
  </sortState>
  <mergeCells count="1">
    <mergeCell ref="A2:E2"/>
  </mergeCells>
  <pageMargins left="0.7" right="0.7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2"/>
  <sheetViews>
    <sheetView topLeftCell="A2" workbookViewId="0">
      <selection activeCell="E18" sqref="E18"/>
    </sheetView>
  </sheetViews>
  <sheetFormatPr defaultRowHeight="15" x14ac:dyDescent="0.25"/>
  <cols>
    <col min="1" max="1" width="5.7109375" customWidth="1"/>
    <col min="2" max="2" width="35" customWidth="1"/>
    <col min="3" max="3" width="27.28515625" customWidth="1"/>
    <col min="4" max="4" width="14.5703125" customWidth="1"/>
    <col min="5" max="5" width="19.7109375" customWidth="1"/>
  </cols>
  <sheetData>
    <row r="1" spans="1:5" x14ac:dyDescent="0.25">
      <c r="E1" t="s">
        <v>33</v>
      </c>
    </row>
    <row r="2" spans="1:5" ht="16.5" customHeight="1" x14ac:dyDescent="0.25">
      <c r="A2" s="77" t="s">
        <v>2</v>
      </c>
      <c r="B2" s="80"/>
      <c r="C2" s="81"/>
      <c r="D2" s="15" t="s">
        <v>20</v>
      </c>
      <c r="E2" s="19">
        <v>0.19</v>
      </c>
    </row>
    <row r="3" spans="1:5" ht="44.25" customHeight="1" x14ac:dyDescent="0.25">
      <c r="A3" s="11" t="s">
        <v>4</v>
      </c>
      <c r="B3" s="11" t="s">
        <v>0</v>
      </c>
      <c r="C3" s="9" t="s">
        <v>2</v>
      </c>
      <c r="D3" s="9" t="s">
        <v>21</v>
      </c>
      <c r="E3" s="9" t="s">
        <v>47</v>
      </c>
    </row>
    <row r="4" spans="1:5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7" t="s">
        <v>46</v>
      </c>
    </row>
    <row r="5" spans="1:5" x14ac:dyDescent="0.25">
      <c r="A5" s="28" t="s">
        <v>11</v>
      </c>
      <c r="B5" s="27" t="s">
        <v>53</v>
      </c>
      <c r="C5" s="64">
        <v>997.62</v>
      </c>
      <c r="D5" s="42">
        <v>7</v>
      </c>
      <c r="E5" s="65">
        <f t="shared" ref="E5:E12" si="0">D5*$E$2</f>
        <v>1.33</v>
      </c>
    </row>
    <row r="6" spans="1:5" x14ac:dyDescent="0.25">
      <c r="A6" s="28" t="s">
        <v>12</v>
      </c>
      <c r="B6" s="27" t="s">
        <v>61</v>
      </c>
      <c r="C6" s="64">
        <v>1844.94</v>
      </c>
      <c r="D6" s="42">
        <v>6</v>
      </c>
      <c r="E6" s="65">
        <f t="shared" si="0"/>
        <v>1.1400000000000001</v>
      </c>
    </row>
    <row r="7" spans="1:5" x14ac:dyDescent="0.25">
      <c r="A7" s="28" t="s">
        <v>13</v>
      </c>
      <c r="B7" s="27" t="s">
        <v>62</v>
      </c>
      <c r="C7" s="64">
        <v>1848.3</v>
      </c>
      <c r="D7" s="42">
        <v>5</v>
      </c>
      <c r="E7" s="65">
        <f t="shared" si="0"/>
        <v>0.95</v>
      </c>
    </row>
    <row r="8" spans="1:5" x14ac:dyDescent="0.25">
      <c r="A8" s="28" t="s">
        <v>14</v>
      </c>
      <c r="B8" s="27" t="s">
        <v>65</v>
      </c>
      <c r="C8" s="64">
        <v>2178.9699999999998</v>
      </c>
      <c r="D8" s="42">
        <v>4</v>
      </c>
      <c r="E8" s="65">
        <f t="shared" si="0"/>
        <v>0.76</v>
      </c>
    </row>
    <row r="9" spans="1:5" x14ac:dyDescent="0.25">
      <c r="A9" s="28" t="s">
        <v>15</v>
      </c>
      <c r="B9" s="27" t="s">
        <v>63</v>
      </c>
      <c r="C9" s="64">
        <v>2433.33</v>
      </c>
      <c r="D9" s="42">
        <v>3</v>
      </c>
      <c r="E9" s="65">
        <f t="shared" si="0"/>
        <v>0.57000000000000006</v>
      </c>
    </row>
    <row r="10" spans="1:5" x14ac:dyDescent="0.25">
      <c r="A10" s="28" t="s">
        <v>16</v>
      </c>
      <c r="B10" s="55" t="s">
        <v>54</v>
      </c>
      <c r="C10" s="64">
        <f>AVERAGE(318.08, 4858.63,2486.88,3071.51,2132.49,1448.31,2180.57,2615.24,2621.07,3369.9,2351.55)</f>
        <v>2495.8390909090908</v>
      </c>
      <c r="D10" s="42">
        <v>1</v>
      </c>
      <c r="E10" s="65">
        <f t="shared" si="0"/>
        <v>0.19</v>
      </c>
    </row>
    <row r="11" spans="1:5" x14ac:dyDescent="0.25">
      <c r="A11" s="28" t="s">
        <v>55</v>
      </c>
      <c r="B11" s="27" t="s">
        <v>66</v>
      </c>
      <c r="C11" s="64">
        <v>2502.91</v>
      </c>
      <c r="D11" s="42">
        <v>2</v>
      </c>
      <c r="E11" s="65">
        <f t="shared" si="0"/>
        <v>0.38</v>
      </c>
    </row>
    <row r="12" spans="1:5" x14ac:dyDescent="0.25">
      <c r="A12" s="28" t="s">
        <v>56</v>
      </c>
      <c r="B12" s="27" t="s">
        <v>52</v>
      </c>
      <c r="C12" s="64">
        <v>2519.9</v>
      </c>
      <c r="D12" s="42">
        <v>1</v>
      </c>
      <c r="E12" s="65">
        <f t="shared" si="0"/>
        <v>0.19</v>
      </c>
    </row>
  </sheetData>
  <sortState ref="B5:C12">
    <sortCondition ref="C5:C12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"/>
  <sheetViews>
    <sheetView workbookViewId="0">
      <selection activeCell="E13" sqref="E13"/>
    </sheetView>
  </sheetViews>
  <sheetFormatPr defaultRowHeight="15" x14ac:dyDescent="0.25"/>
  <cols>
    <col min="1" max="1" width="5.7109375" customWidth="1"/>
    <col min="2" max="2" width="31.5703125" customWidth="1"/>
    <col min="3" max="3" width="47.28515625" customWidth="1"/>
    <col min="4" max="4" width="14.7109375" customWidth="1"/>
    <col min="5" max="5" width="20.5703125" customWidth="1"/>
  </cols>
  <sheetData>
    <row r="1" spans="1:5" x14ac:dyDescent="0.25">
      <c r="A1" s="8"/>
      <c r="B1" s="8"/>
      <c r="C1" s="8"/>
      <c r="D1" s="8"/>
      <c r="E1" s="8" t="s">
        <v>42</v>
      </c>
    </row>
    <row r="2" spans="1:5" ht="30.75" customHeight="1" x14ac:dyDescent="0.25">
      <c r="A2" s="83" t="s">
        <v>43</v>
      </c>
      <c r="B2" s="84"/>
      <c r="C2" s="85"/>
      <c r="D2" s="18" t="s">
        <v>20</v>
      </c>
      <c r="E2" s="18">
        <v>0.05</v>
      </c>
    </row>
    <row r="3" spans="1:5" ht="25.5" x14ac:dyDescent="0.25">
      <c r="A3" s="8" t="s">
        <v>4</v>
      </c>
      <c r="B3" s="14" t="s">
        <v>0</v>
      </c>
      <c r="C3" s="14" t="s">
        <v>44</v>
      </c>
      <c r="D3" s="14" t="s">
        <v>21</v>
      </c>
      <c r="E3" s="9" t="s">
        <v>47</v>
      </c>
    </row>
    <row r="4" spans="1:5" ht="14.25" customHeight="1" x14ac:dyDescent="0.25">
      <c r="A4" s="16" t="s">
        <v>11</v>
      </c>
      <c r="B4" s="16" t="s">
        <v>12</v>
      </c>
      <c r="C4" s="16" t="s">
        <v>13</v>
      </c>
      <c r="D4" s="16" t="s">
        <v>14</v>
      </c>
      <c r="E4" s="17" t="s">
        <v>46</v>
      </c>
    </row>
    <row r="5" spans="1:5" x14ac:dyDescent="0.25">
      <c r="A5" s="28" t="s">
        <v>11</v>
      </c>
      <c r="B5" s="54" t="s">
        <v>54</v>
      </c>
      <c r="C5" s="42">
        <v>1</v>
      </c>
      <c r="D5" s="42">
        <v>1</v>
      </c>
      <c r="E5" s="42">
        <f t="shared" ref="E5:E12" si="0">D5*$E$2</f>
        <v>0.05</v>
      </c>
    </row>
    <row r="6" spans="1:5" x14ac:dyDescent="0.25">
      <c r="A6" s="28" t="s">
        <v>12</v>
      </c>
      <c r="B6" s="27" t="s">
        <v>53</v>
      </c>
      <c r="C6" s="42">
        <v>0</v>
      </c>
      <c r="D6" s="42">
        <v>0</v>
      </c>
      <c r="E6" s="42">
        <f t="shared" si="0"/>
        <v>0</v>
      </c>
    </row>
    <row r="7" spans="1:5" x14ac:dyDescent="0.25">
      <c r="A7" s="28" t="s">
        <v>13</v>
      </c>
      <c r="B7" s="27" t="s">
        <v>52</v>
      </c>
      <c r="C7" s="42">
        <v>0</v>
      </c>
      <c r="D7" s="42">
        <v>0</v>
      </c>
      <c r="E7" s="42">
        <f t="shared" si="0"/>
        <v>0</v>
      </c>
    </row>
    <row r="8" spans="1:5" x14ac:dyDescent="0.25">
      <c r="A8" s="28" t="s">
        <v>14</v>
      </c>
      <c r="B8" s="27" t="s">
        <v>65</v>
      </c>
      <c r="C8" s="42">
        <v>0</v>
      </c>
      <c r="D8" s="42">
        <v>0</v>
      </c>
      <c r="E8" s="42">
        <f t="shared" si="0"/>
        <v>0</v>
      </c>
    </row>
    <row r="9" spans="1:5" x14ac:dyDescent="0.25">
      <c r="A9" s="28" t="s">
        <v>15</v>
      </c>
      <c r="B9" s="52" t="s">
        <v>63</v>
      </c>
      <c r="C9" s="33">
        <v>0</v>
      </c>
      <c r="D9" s="42">
        <v>0</v>
      </c>
      <c r="E9" s="42">
        <f t="shared" si="0"/>
        <v>0</v>
      </c>
    </row>
    <row r="10" spans="1:5" x14ac:dyDescent="0.25">
      <c r="A10" s="28" t="s">
        <v>16</v>
      </c>
      <c r="B10" s="27" t="s">
        <v>62</v>
      </c>
      <c r="C10" s="42">
        <v>0</v>
      </c>
      <c r="D10" s="42">
        <v>0</v>
      </c>
      <c r="E10" s="42">
        <f t="shared" si="0"/>
        <v>0</v>
      </c>
    </row>
    <row r="11" spans="1:5" x14ac:dyDescent="0.25">
      <c r="A11" s="28" t="s">
        <v>55</v>
      </c>
      <c r="B11" s="27" t="s">
        <v>66</v>
      </c>
      <c r="C11" s="42">
        <v>0</v>
      </c>
      <c r="D11" s="42">
        <v>0</v>
      </c>
      <c r="E11" s="42">
        <f t="shared" si="0"/>
        <v>0</v>
      </c>
    </row>
    <row r="12" spans="1:5" x14ac:dyDescent="0.25">
      <c r="A12" s="28" t="s">
        <v>56</v>
      </c>
      <c r="B12" s="27" t="s">
        <v>61</v>
      </c>
      <c r="C12" s="42">
        <v>0</v>
      </c>
      <c r="D12" s="42">
        <v>0</v>
      </c>
      <c r="E12" s="42">
        <f t="shared" si="0"/>
        <v>0</v>
      </c>
    </row>
    <row r="13" spans="1:5" x14ac:dyDescent="0.25">
      <c r="B13" s="33"/>
      <c r="C13" s="66">
        <f>SUM(C5:C12)</f>
        <v>1</v>
      </c>
      <c r="D13" s="66"/>
      <c r="E13" s="66"/>
    </row>
  </sheetData>
  <sortState ref="B5:C12">
    <sortCondition descending="1" ref="C5:C12"/>
  </sortState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0"/>
  <sheetViews>
    <sheetView workbookViewId="0">
      <selection activeCell="C14" sqref="C14"/>
    </sheetView>
  </sheetViews>
  <sheetFormatPr defaultRowHeight="15" x14ac:dyDescent="0.25"/>
  <cols>
    <col min="1" max="1" width="6" customWidth="1"/>
    <col min="2" max="2" width="29.42578125" customWidth="1"/>
    <col min="3" max="3" width="18.7109375" bestFit="1" customWidth="1"/>
    <col min="4" max="4" width="15.140625" customWidth="1"/>
    <col min="5" max="5" width="14.85546875" customWidth="1"/>
    <col min="6" max="6" width="18.28515625" customWidth="1"/>
    <col min="7" max="7" width="22.5703125" customWidth="1"/>
    <col min="8" max="8" width="17.85546875" customWidth="1"/>
    <col min="9" max="9" width="16.42578125" customWidth="1"/>
    <col min="10" max="10" width="19.85546875" customWidth="1"/>
  </cols>
  <sheetData>
    <row r="1" spans="1:10" x14ac:dyDescent="0.25">
      <c r="C1" s="6" t="s">
        <v>27</v>
      </c>
    </row>
    <row r="2" spans="1:10" ht="57" customHeight="1" x14ac:dyDescent="0.25">
      <c r="A2" s="5" t="s">
        <v>23</v>
      </c>
      <c r="B2" s="5" t="s">
        <v>0</v>
      </c>
      <c r="C2" s="5" t="s">
        <v>34</v>
      </c>
      <c r="D2" s="5" t="s">
        <v>35</v>
      </c>
      <c r="E2" s="5" t="s">
        <v>36</v>
      </c>
      <c r="F2" s="5" t="s">
        <v>37</v>
      </c>
      <c r="G2" s="5" t="s">
        <v>38</v>
      </c>
      <c r="H2" s="5" t="s">
        <v>50</v>
      </c>
      <c r="I2" s="7" t="s">
        <v>45</v>
      </c>
      <c r="J2" s="7" t="s">
        <v>24</v>
      </c>
    </row>
    <row r="3" spans="1:10" x14ac:dyDescent="0.25">
      <c r="A3" s="28" t="s">
        <v>11</v>
      </c>
      <c r="B3" s="26" t="s">
        <v>63</v>
      </c>
      <c r="C3" s="42">
        <f>' 1 -Gęstość zaludnienia'!G10</f>
        <v>1.4000000000000001</v>
      </c>
      <c r="D3" s="42">
        <f>'2 - Liczba linii'!E8</f>
        <v>1.25</v>
      </c>
      <c r="E3" s="42">
        <f>'3 - Długośc linii'!E9</f>
        <v>0.36</v>
      </c>
      <c r="F3" s="42">
        <f>'4 - Liczba zatrzymań '!E6</f>
        <v>0.98000000000000009</v>
      </c>
      <c r="G3" s="42">
        <f>'5-Dostępność dla osób z niepełn'!G10</f>
        <v>0</v>
      </c>
      <c r="H3" s="65">
        <f>'6-Wskaźnik dochodów'!E9</f>
        <v>0.57000000000000006</v>
      </c>
      <c r="I3" s="42">
        <f>'7-Dostępność komunikacyjna'!E9</f>
        <v>0</v>
      </c>
      <c r="J3" s="67">
        <f t="shared" ref="J3:J9" si="0">SUM(C3:I3)</f>
        <v>4.5600000000000005</v>
      </c>
    </row>
    <row r="4" spans="1:10" x14ac:dyDescent="0.25">
      <c r="A4" s="28" t="s">
        <v>12</v>
      </c>
      <c r="B4" s="26" t="s">
        <v>65</v>
      </c>
      <c r="C4" s="51">
        <f>' 1 -Gęstość zaludnienia'!G9</f>
        <v>0.42000000000000004</v>
      </c>
      <c r="D4" s="51">
        <f>'2 - Liczba linii'!E5</f>
        <v>1.75</v>
      </c>
      <c r="E4" s="51">
        <f>'3 - Długośc linii'!E5</f>
        <v>0.63</v>
      </c>
      <c r="F4" s="51">
        <f>'4 - Liczba zatrzymań '!E7</f>
        <v>0.84000000000000008</v>
      </c>
      <c r="G4" s="51">
        <f>'5-Dostępność dla osób z niepełn'!G7</f>
        <v>0</v>
      </c>
      <c r="H4" s="68">
        <f>'6-Wskaźnik dochodów'!E8</f>
        <v>0.76</v>
      </c>
      <c r="I4" s="51">
        <f>'7-Dostępność komunikacyjna'!E8</f>
        <v>0</v>
      </c>
      <c r="J4" s="69">
        <f t="shared" si="0"/>
        <v>4.3999999999999995</v>
      </c>
    </row>
    <row r="5" spans="1:10" x14ac:dyDescent="0.25">
      <c r="A5" s="28" t="s">
        <v>13</v>
      </c>
      <c r="B5" s="26" t="s">
        <v>62</v>
      </c>
      <c r="C5" s="42">
        <f>' 1 -Gęstość zaludnienia'!G6</f>
        <v>0.84000000000000008</v>
      </c>
      <c r="D5" s="42">
        <f>'2 - Liczba linii'!E7</f>
        <v>1.5</v>
      </c>
      <c r="E5" s="42">
        <f>'3 - Długośc linii'!E6</f>
        <v>0.54</v>
      </c>
      <c r="F5" s="42">
        <f>'4 - Liczba zatrzymań '!E10</f>
        <v>0.42000000000000004</v>
      </c>
      <c r="G5" s="42">
        <f>'5-Dostępność dla osób z niepełn'!G9</f>
        <v>0</v>
      </c>
      <c r="H5" s="65">
        <f>'6-Wskaźnik dochodów'!E7</f>
        <v>0.95</v>
      </c>
      <c r="I5" s="42">
        <f>'7-Dostępność komunikacyjna'!E10</f>
        <v>0</v>
      </c>
      <c r="J5" s="67">
        <f t="shared" si="0"/>
        <v>4.25</v>
      </c>
    </row>
    <row r="6" spans="1:10" x14ac:dyDescent="0.25">
      <c r="A6" s="28" t="s">
        <v>14</v>
      </c>
      <c r="B6" s="26" t="s">
        <v>64</v>
      </c>
      <c r="C6" s="42">
        <f>' 1 -Gęstość zaludnienia'!G5</f>
        <v>0.98000000000000009</v>
      </c>
      <c r="D6" s="42">
        <f>'2 - Liczba linii'!E9</f>
        <v>1</v>
      </c>
      <c r="E6" s="42">
        <f>'3 - Długośc linii'!E10</f>
        <v>0.27</v>
      </c>
      <c r="F6" s="42">
        <f>'4 - Liczba zatrzymań '!E12</f>
        <v>0.14000000000000001</v>
      </c>
      <c r="G6" s="42">
        <f>'5-Dostępność dla osób z niepełn'!G8</f>
        <v>0</v>
      </c>
      <c r="H6" s="65">
        <f>'6-Wskaźnik dochodów'!E5</f>
        <v>1.33</v>
      </c>
      <c r="I6" s="42">
        <f>'7-Dostępność komunikacyjna'!E6</f>
        <v>0</v>
      </c>
      <c r="J6" s="67">
        <f t="shared" si="0"/>
        <v>3.72</v>
      </c>
    </row>
    <row r="7" spans="1:10" x14ac:dyDescent="0.25">
      <c r="A7" s="28" t="s">
        <v>15</v>
      </c>
      <c r="B7" s="26" t="s">
        <v>52</v>
      </c>
      <c r="C7" s="42">
        <f>' 1 -Gęstość zaludnienia'!G7</f>
        <v>0.70000000000000007</v>
      </c>
      <c r="D7" s="42">
        <f>'2 - Liczba linii'!E6</f>
        <v>1.5</v>
      </c>
      <c r="E7" s="42">
        <f>'3 - Długośc linii'!E7</f>
        <v>0.44999999999999996</v>
      </c>
      <c r="F7" s="42">
        <f>'4 - Liczba zatrzymań '!E9</f>
        <v>0.56000000000000005</v>
      </c>
      <c r="G7" s="42">
        <f>'5-Dostępność dla osób z niepełn'!G11</f>
        <v>0</v>
      </c>
      <c r="H7" s="65">
        <f>'6-Wskaźnik dochodów'!E12</f>
        <v>0.19</v>
      </c>
      <c r="I7" s="42">
        <f>'7-Dostępność komunikacyjna'!E7</f>
        <v>0</v>
      </c>
      <c r="J7" s="67">
        <f t="shared" si="0"/>
        <v>3.4000000000000004</v>
      </c>
    </row>
    <row r="8" spans="1:10" x14ac:dyDescent="0.25">
      <c r="A8" s="28" t="s">
        <v>16</v>
      </c>
      <c r="B8" s="26" t="s">
        <v>66</v>
      </c>
      <c r="C8" s="42">
        <f>' 1 -Gęstość zaludnienia'!G8</f>
        <v>0.56000000000000005</v>
      </c>
      <c r="D8" s="42">
        <f>'2 - Liczba linii'!E11</f>
        <v>1</v>
      </c>
      <c r="E8" s="42">
        <f>'3 - Długośc linii'!E11</f>
        <v>0.18</v>
      </c>
      <c r="F8" s="42">
        <f>'4 - Liczba zatrzymań '!E8</f>
        <v>0.70000000000000007</v>
      </c>
      <c r="G8" s="42">
        <f>'5-Dostępność dla osób z niepełn'!G12</f>
        <v>0</v>
      </c>
      <c r="H8" s="65">
        <f>'6-Wskaźnik dochodów'!E11</f>
        <v>0.38</v>
      </c>
      <c r="I8" s="42">
        <f>'7-Dostępność komunikacyjna'!E11</f>
        <v>0</v>
      </c>
      <c r="J8" s="67">
        <f t="shared" si="0"/>
        <v>2.82</v>
      </c>
    </row>
    <row r="9" spans="1:10" x14ac:dyDescent="0.25">
      <c r="A9" s="28" t="s">
        <v>55</v>
      </c>
      <c r="B9" s="26" t="s">
        <v>61</v>
      </c>
      <c r="C9" s="42">
        <f>' 1 -Gęstość zaludnienia'!G12</f>
        <v>0.14000000000000001</v>
      </c>
      <c r="D9" s="42">
        <f>'2 - Liczba linii'!E10</f>
        <v>1</v>
      </c>
      <c r="E9" s="42">
        <f>'3 - Długośc linii'!E12</f>
        <v>0.09</v>
      </c>
      <c r="F9" s="42">
        <f>'4 - Liczba zatrzymań '!E11</f>
        <v>0.28000000000000003</v>
      </c>
      <c r="G9" s="42">
        <f>'5-Dostępność dla osób z niepełn'!G6</f>
        <v>0</v>
      </c>
      <c r="H9" s="65">
        <f>'6-Wskaźnik dochodów'!E6</f>
        <v>1.1400000000000001</v>
      </c>
      <c r="I9" s="42">
        <f>'7-Dostępność komunikacyjna'!E12</f>
        <v>0</v>
      </c>
      <c r="J9" s="67">
        <f t="shared" si="0"/>
        <v>2.6500000000000004</v>
      </c>
    </row>
    <row r="10" spans="1:10" x14ac:dyDescent="0.25">
      <c r="A10" s="28" t="s">
        <v>56</v>
      </c>
      <c r="B10" s="35" t="s">
        <v>58</v>
      </c>
      <c r="C10" s="42">
        <f>' 1 -Gęstość zaludnienia'!G11</f>
        <v>0.56000000000000005</v>
      </c>
      <c r="D10" s="42">
        <f>'2 - Liczba linii'!E12</f>
        <v>0.25</v>
      </c>
      <c r="E10" s="42">
        <f>'3 - Długośc linii'!E8</f>
        <v>0.09</v>
      </c>
      <c r="F10" s="42">
        <f>'4 - Liczba zatrzymań '!E5</f>
        <v>0.14000000000000001</v>
      </c>
      <c r="G10" s="42">
        <f>'5-Dostępność dla osób z niepełn'!G5</f>
        <v>0.14000000000000001</v>
      </c>
      <c r="H10" s="65">
        <f>'6-Wskaźnik dochodów'!E10</f>
        <v>0.19</v>
      </c>
      <c r="I10" s="42">
        <f>'7-Dostępność komunikacyjna'!E5</f>
        <v>0.05</v>
      </c>
      <c r="J10" s="67">
        <f t="shared" ref="J10" si="1">SUM(C10:I10)</f>
        <v>1.4200000000000002</v>
      </c>
    </row>
  </sheetData>
  <autoFilter ref="A2:J10" xr:uid="{00000000-0009-0000-0000-000008000000}"/>
  <sortState ref="B3:J9">
    <sortCondition descending="1" ref="J3:J9"/>
    <sortCondition ref="B3:B9"/>
  </sortState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Ogółem</vt:lpstr>
      <vt:lpstr> 1 -Gęstość zaludnienia</vt:lpstr>
      <vt:lpstr>2 - Liczba linii</vt:lpstr>
      <vt:lpstr>3 - Długośc linii</vt:lpstr>
      <vt:lpstr>4 - Liczba zatrzymań </vt:lpstr>
      <vt:lpstr>5-Dostępność dla osób z niepełn</vt:lpstr>
      <vt:lpstr>6-Wskaźnik dochodów</vt:lpstr>
      <vt:lpstr>7-Dostępność komunikacyjna</vt:lpstr>
      <vt:lpstr>Punktacja ogółem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2024-03-29T07:36:28Z</dcterms:modified>
</cp:coreProperties>
</file>