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DE807DC1-CBD2-40D3-A3A0-3DBF6EB34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29" i="7" l="1"/>
  <c r="A1" i="7"/>
  <c r="A66" i="7"/>
  <c r="A8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<sst xmlns="http://schemas.openxmlformats.org/spreadsheetml/2006/main" count="97" uniqueCount="81">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</sst>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2025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305995979.42</f>
        <v>305995979.42000002</v>
      </c>
      <c r="C13" s="22">
        <f>305995979.42</f>
        <v>305995979.42000002</v>
      </c>
      <c r="D13" s="22">
        <f>155992568.36</f>
        <v>155992568.36000001</v>
      </c>
      <c r="E13" s="22">
        <f>62040.46</f>
        <v>62040.46</v>
      </c>
      <c r="F13" s="22">
        <f>111053211.2</f>
        <v>111053211.2</v>
      </c>
      <c r="G13" s="22">
        <f>44877316.7</f>
        <v>44877316.700000003</v>
      </c>
      <c r="H13" s="22">
        <f>0</f>
        <v>0</v>
      </c>
      <c r="I13" s="22">
        <f>0</f>
        <v>0</v>
      </c>
      <c r="J13" s="22">
        <f>124587540.92</f>
        <v>124587540.92</v>
      </c>
      <c r="K13" s="22">
        <f>5832250</f>
        <v>5832250</v>
      </c>
      <c r="L13" s="22">
        <f>19583526.96</f>
        <v>19583526.960000001</v>
      </c>
      <c r="M13" s="22">
        <f>93.18</f>
        <v>93.18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286412359.28</f>
        <v>286412359.27999997</v>
      </c>
      <c r="C17" s="22">
        <f>286412359.28</f>
        <v>286412359.27999997</v>
      </c>
      <c r="D17" s="22">
        <f>155992568.36</f>
        <v>155992568.36000001</v>
      </c>
      <c r="E17" s="22">
        <f>62040.46</f>
        <v>62040.46</v>
      </c>
      <c r="F17" s="22">
        <f>111053211.2</f>
        <v>111053211.2</v>
      </c>
      <c r="G17" s="22">
        <f>44877316.7</f>
        <v>44877316.700000003</v>
      </c>
      <c r="H17" s="22">
        <f>0</f>
        <v>0</v>
      </c>
      <c r="I17" s="22">
        <f>0</f>
        <v>0</v>
      </c>
      <c r="J17" s="22">
        <f>124587540.92</f>
        <v>124587540.92</v>
      </c>
      <c r="K17" s="22">
        <f>5832250</f>
        <v>5832250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15426365.24</f>
        <v>15426365.24</v>
      </c>
      <c r="C18" s="23">
        <f>15426365.24</f>
        <v>15426365.24</v>
      </c>
      <c r="D18" s="23">
        <f>8527937.82</f>
        <v>8527937.8200000003</v>
      </c>
      <c r="E18" s="23">
        <f>0</f>
        <v>0</v>
      </c>
      <c r="F18" s="23">
        <f>0</f>
        <v>0</v>
      </c>
      <c r="G18" s="23">
        <f>8527937.82</f>
        <v>8527937.8200000003</v>
      </c>
      <c r="H18" s="23">
        <f>0</f>
        <v>0</v>
      </c>
      <c r="I18" s="23">
        <f>0</f>
        <v>0</v>
      </c>
      <c r="J18" s="23">
        <f>6898427.42</f>
        <v>6898427.4199999999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270985994.04</f>
        <v>270985994.04000002</v>
      </c>
      <c r="C19" s="23">
        <f>270985994.04</f>
        <v>270985994.04000002</v>
      </c>
      <c r="D19" s="23">
        <f>147464630.54</f>
        <v>147464630.53999999</v>
      </c>
      <c r="E19" s="23">
        <f>62040.46</f>
        <v>62040.46</v>
      </c>
      <c r="F19" s="23">
        <f>111053211.2</f>
        <v>111053211.2</v>
      </c>
      <c r="G19" s="23">
        <f>36349378.88</f>
        <v>36349378.880000003</v>
      </c>
      <c r="H19" s="23">
        <f>0</f>
        <v>0</v>
      </c>
      <c r="I19" s="23">
        <f>0</f>
        <v>0</v>
      </c>
      <c r="J19" s="23">
        <f>117689113.5</f>
        <v>117689113.5</v>
      </c>
      <c r="K19" s="23">
        <f>5832250</f>
        <v>5832250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19583620.14</f>
        <v>19583620.140000001</v>
      </c>
      <c r="C21" s="22">
        <f>19583620.14</f>
        <v>19583620.140000001</v>
      </c>
      <c r="D21" s="22">
        <f>0</f>
        <v>0</v>
      </c>
      <c r="E21" s="22">
        <f>0</f>
        <v>0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19583526.96</f>
        <v>19583526.960000001</v>
      </c>
      <c r="M21" s="22">
        <f>93.18</f>
        <v>93.18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19583526.96</f>
        <v>19583526.960000001</v>
      </c>
      <c r="C22" s="23">
        <f>19583526.96</f>
        <v>19583526.960000001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19583526.96</f>
        <v>19583526.960000001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93.18</f>
        <v>93.18</v>
      </c>
      <c r="C23" s="23">
        <f>93.18</f>
        <v>93.18</v>
      </c>
      <c r="D23" s="23">
        <f>0</f>
        <v>0</v>
      </c>
      <c r="E23" s="23">
        <f>0</f>
        <v>0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93.18</f>
        <v>93.18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2025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1532809.99</f>
        <v>1532809.99</v>
      </c>
      <c r="C43" s="24">
        <f>1532809.99</f>
        <v>1532809.99</v>
      </c>
      <c r="D43" s="24">
        <f>1532809.99</f>
        <v>1532809.99</v>
      </c>
      <c r="E43" s="24">
        <f>0</f>
        <v>0</v>
      </c>
      <c r="F43" s="24">
        <f>0</f>
        <v>0</v>
      </c>
      <c r="G43" s="24">
        <f>1532809.99</f>
        <v>1532809.99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1532809.99</f>
        <v>1532809.99</v>
      </c>
      <c r="C45" s="25">
        <f>1532809.99</f>
        <v>1532809.99</v>
      </c>
      <c r="D45" s="25">
        <f>1532809.99</f>
        <v>1532809.99</v>
      </c>
      <c r="E45" s="25">
        <f>0</f>
        <v>0</v>
      </c>
      <c r="F45" s="25">
        <f>0</f>
        <v>0</v>
      </c>
      <c r="G45" s="25">
        <f>1532809.99</f>
        <v>1532809.99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1522493282.39</f>
        <v>1522493282.3900001</v>
      </c>
      <c r="C46" s="24">
        <f>1522493282.39</f>
        <v>1522493282.3900001</v>
      </c>
      <c r="D46" s="24">
        <f>871186.17</f>
        <v>871186.17</v>
      </c>
      <c r="E46" s="24">
        <f>0</f>
        <v>0</v>
      </c>
      <c r="F46" s="24">
        <f>0</f>
        <v>0</v>
      </c>
      <c r="G46" s="24">
        <f>871186.17</f>
        <v>871186.17</v>
      </c>
      <c r="H46" s="24">
        <f>0</f>
        <v>0</v>
      </c>
      <c r="I46" s="24">
        <f>0</f>
        <v>0</v>
      </c>
      <c r="J46" s="24">
        <f>1521513918.53</f>
        <v>1521513918.53</v>
      </c>
      <c r="K46" s="24">
        <f>0</f>
        <v>0</v>
      </c>
      <c r="L46" s="24">
        <f>108177.69</f>
        <v>108177.69</v>
      </c>
      <c r="M46" s="24">
        <f>0</f>
        <v>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721578.67</f>
        <v>721578.67</v>
      </c>
      <c r="C47" s="25">
        <f>721578.67</f>
        <v>721578.67</v>
      </c>
      <c r="D47" s="25">
        <f>721578.67</f>
        <v>721578.67</v>
      </c>
      <c r="E47" s="25">
        <f>0</f>
        <v>0</v>
      </c>
      <c r="F47" s="25">
        <f>0</f>
        <v>0</v>
      </c>
      <c r="G47" s="25">
        <f>721578.67</f>
        <v>721578.67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1234983575.33</f>
        <v>1234983575.3299999</v>
      </c>
      <c r="C48" s="25">
        <f>1234983575.33</f>
        <v>1234983575.3299999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1234879450.33</f>
        <v>1234879450.3299999</v>
      </c>
      <c r="K48" s="25">
        <f>0</f>
        <v>0</v>
      </c>
      <c r="L48" s="25">
        <f>0</f>
        <v>0</v>
      </c>
      <c r="M48" s="25">
        <f>0</f>
        <v>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286788128.39</f>
        <v>286788128.38999999</v>
      </c>
      <c r="C49" s="25">
        <f>286788128.39</f>
        <v>286788128.38999999</v>
      </c>
      <c r="D49" s="25">
        <f>45482.5</f>
        <v>45482.5</v>
      </c>
      <c r="E49" s="25">
        <f>0</f>
        <v>0</v>
      </c>
      <c r="F49" s="25">
        <f>0</f>
        <v>0</v>
      </c>
      <c r="G49" s="25">
        <f>45482.5</f>
        <v>45482.5</v>
      </c>
      <c r="H49" s="25">
        <f>0</f>
        <v>0</v>
      </c>
      <c r="I49" s="25">
        <f>0</f>
        <v>0</v>
      </c>
      <c r="J49" s="25">
        <f>286634468.2</f>
        <v>286634468.19999999</v>
      </c>
      <c r="K49" s="25">
        <f>0</f>
        <v>0</v>
      </c>
      <c r="L49" s="25">
        <f>108177.69</f>
        <v>108177.69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499695326.81</f>
        <v>499695326.81</v>
      </c>
      <c r="C50" s="24">
        <f>499695326.81</f>
        <v>499695326.81</v>
      </c>
      <c r="D50" s="24">
        <f>7486113.28</f>
        <v>7486113.2800000003</v>
      </c>
      <c r="E50" s="24">
        <f>6049.9</f>
        <v>6049.9</v>
      </c>
      <c r="F50" s="24">
        <f>3854.22</f>
        <v>3854.22</v>
      </c>
      <c r="G50" s="24">
        <f>7475051.3</f>
        <v>7475051.2999999998</v>
      </c>
      <c r="H50" s="24">
        <f>1157.86</f>
        <v>1157.8599999999999</v>
      </c>
      <c r="I50" s="24">
        <f>0</f>
        <v>0</v>
      </c>
      <c r="J50" s="24">
        <f>2091</f>
        <v>2091</v>
      </c>
      <c r="K50" s="24">
        <f>922.19</f>
        <v>922.19</v>
      </c>
      <c r="L50" s="24">
        <f>25820931.33</f>
        <v>25820931.329999998</v>
      </c>
      <c r="M50" s="24">
        <f>466115428.65</f>
        <v>466115428.64999998</v>
      </c>
      <c r="N50" s="24">
        <f>269840.36</f>
        <v>269840.36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14998682.5</f>
        <v>14998682.5</v>
      </c>
      <c r="C51" s="25">
        <f>14998682.5</f>
        <v>14998682.5</v>
      </c>
      <c r="D51" s="25">
        <f>2428823.23</f>
        <v>2428823.23</v>
      </c>
      <c r="E51" s="25">
        <f>0</f>
        <v>0</v>
      </c>
      <c r="F51" s="25">
        <f>0</f>
        <v>0</v>
      </c>
      <c r="G51" s="25">
        <f>2428823.23</f>
        <v>2428823.23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8551738.48</f>
        <v>8551738.4800000004</v>
      </c>
      <c r="M51" s="25">
        <f>3970533.46</f>
        <v>3970533.46</v>
      </c>
      <c r="N51" s="25">
        <f>47587.33</f>
        <v>47587.33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484696644.31</f>
        <v>484696644.31</v>
      </c>
      <c r="C52" s="25">
        <f>484696644.31</f>
        <v>484696644.31</v>
      </c>
      <c r="D52" s="25">
        <f>5057290.05</f>
        <v>5057290.05</v>
      </c>
      <c r="E52" s="25">
        <f>6049.9</f>
        <v>6049.9</v>
      </c>
      <c r="F52" s="25">
        <f>3854.22</f>
        <v>3854.22</v>
      </c>
      <c r="G52" s="25">
        <f>5046228.07</f>
        <v>5046228.07</v>
      </c>
      <c r="H52" s="25">
        <f>1157.86</f>
        <v>1157.8599999999999</v>
      </c>
      <c r="I52" s="25">
        <f>0</f>
        <v>0</v>
      </c>
      <c r="J52" s="25">
        <f>2091</f>
        <v>2091</v>
      </c>
      <c r="K52" s="25">
        <f>922.19</f>
        <v>922.19</v>
      </c>
      <c r="L52" s="25">
        <f>17269192.85</f>
        <v>17269192.850000001</v>
      </c>
      <c r="M52" s="25">
        <f>462144895.19</f>
        <v>462144895.19</v>
      </c>
      <c r="N52" s="25">
        <f>222253.03</f>
        <v>222253.03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1654183855.32</f>
        <v>1654183855.3199999</v>
      </c>
      <c r="C53" s="24">
        <f>1654183855.32</f>
        <v>1654183855.3199999</v>
      </c>
      <c r="D53" s="24">
        <f>1166760501.29</f>
        <v>1166760501.29</v>
      </c>
      <c r="E53" s="24">
        <f>33339649.87</f>
        <v>33339649.870000001</v>
      </c>
      <c r="F53" s="24">
        <f>11552809.8</f>
        <v>11552809.800000001</v>
      </c>
      <c r="G53" s="24">
        <f>1121816731.18</f>
        <v>1121816731.1800001</v>
      </c>
      <c r="H53" s="24">
        <f>51310.44</f>
        <v>51310.44</v>
      </c>
      <c r="I53" s="24">
        <f>0</f>
        <v>0</v>
      </c>
      <c r="J53" s="24">
        <f>76940.36</f>
        <v>76940.36</v>
      </c>
      <c r="K53" s="24">
        <f>16481.01</f>
        <v>16481.009999999998</v>
      </c>
      <c r="L53" s="24">
        <f>79547990.77</f>
        <v>79547990.769999996</v>
      </c>
      <c r="M53" s="24">
        <f>398242460.68</f>
        <v>398242460.68000001</v>
      </c>
      <c r="N53" s="24">
        <f>9539481.21</f>
        <v>9539481.2100000009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60340834</f>
        <v>60340834</v>
      </c>
      <c r="C54" s="25">
        <f>60340834</f>
        <v>60340834</v>
      </c>
      <c r="D54" s="25">
        <f>27602591.58</f>
        <v>27602591.579999998</v>
      </c>
      <c r="E54" s="25">
        <f>2575.68</f>
        <v>2575.6799999999998</v>
      </c>
      <c r="F54" s="25">
        <f>9687552.45</f>
        <v>9687552.4499999993</v>
      </c>
      <c r="G54" s="25">
        <f>17912271.11</f>
        <v>17912271.109999999</v>
      </c>
      <c r="H54" s="25">
        <f>192.34</f>
        <v>192.34</v>
      </c>
      <c r="I54" s="25">
        <f>0</f>
        <v>0</v>
      </c>
      <c r="J54" s="25">
        <f>110.9</f>
        <v>110.9</v>
      </c>
      <c r="K54" s="25">
        <f>0</f>
        <v>0</v>
      </c>
      <c r="L54" s="25">
        <f>24744332.89</f>
        <v>24744332.890000001</v>
      </c>
      <c r="M54" s="25">
        <f>7836964.23</f>
        <v>7836964.2300000004</v>
      </c>
      <c r="N54" s="25">
        <f>156834.4</f>
        <v>156834.4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35951375.12</f>
        <v>35951375.119999997</v>
      </c>
      <c r="C55" s="25">
        <f>35951375.12</f>
        <v>35951375.119999997</v>
      </c>
      <c r="D55" s="25">
        <f>4565103.32</f>
        <v>4565103.32</v>
      </c>
      <c r="E55" s="25">
        <f>4087549.02</f>
        <v>4087549.02</v>
      </c>
      <c r="F55" s="25">
        <f>112263.25</f>
        <v>112263.25</v>
      </c>
      <c r="G55" s="25">
        <f>365291.05</f>
        <v>365291.05</v>
      </c>
      <c r="H55" s="25">
        <f>0</f>
        <v>0</v>
      </c>
      <c r="I55" s="25">
        <f>0</f>
        <v>0</v>
      </c>
      <c r="J55" s="25">
        <f>8681.4</f>
        <v>8681.4</v>
      </c>
      <c r="K55" s="25">
        <f>6844.95</f>
        <v>6844.95</v>
      </c>
      <c r="L55" s="25">
        <f>3356983.56</f>
        <v>3356983.56</v>
      </c>
      <c r="M55" s="25">
        <f>26813723.41</f>
        <v>26813723.41</v>
      </c>
      <c r="N55" s="25">
        <f>1200038.48</f>
        <v>1200038.48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1557891646.2</f>
        <v>1557891646.2</v>
      </c>
      <c r="C56" s="25">
        <f>1557891646.2</f>
        <v>1557891646.2</v>
      </c>
      <c r="D56" s="25">
        <f>1134592806.39</f>
        <v>1134592806.3900001</v>
      </c>
      <c r="E56" s="25">
        <f>29249525.17</f>
        <v>29249525.170000002</v>
      </c>
      <c r="F56" s="25">
        <f>1752994.1</f>
        <v>1752994.1</v>
      </c>
      <c r="G56" s="25">
        <f>1103539169.02</f>
        <v>1103539169.02</v>
      </c>
      <c r="H56" s="25">
        <f>51118.1</f>
        <v>51118.1</v>
      </c>
      <c r="I56" s="25">
        <f>0</f>
        <v>0</v>
      </c>
      <c r="J56" s="25">
        <f>68148.06</f>
        <v>68148.06</v>
      </c>
      <c r="K56" s="25">
        <f>9636.06</f>
        <v>9636.06</v>
      </c>
      <c r="L56" s="25">
        <f>51446674.32</f>
        <v>51446674.32</v>
      </c>
      <c r="M56" s="25">
        <f>363591773.04</f>
        <v>363591773.04000002</v>
      </c>
      <c r="N56" s="25">
        <f>8182608.33</f>
        <v>8182608.3300000001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2025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500000</f>
        <v>500000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500000</f>
        <v>500000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2025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131</f>
        <v>131</v>
      </c>
      <c r="H89" s="66"/>
      <c r="I89" s="49">
        <f>353036870.99</f>
        <v>353036870.99000001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44</f>
        <v>44</v>
      </c>
      <c r="H90" s="68"/>
      <c r="I90" s="51">
        <f>-41555763.59</f>
        <v>-41555763.590000004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1</f>
        <v>1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1</f>
        <v>1</v>
      </c>
      <c r="C94" s="8" t="str">
        <f>IF(B94=1,"I Kwartał",IF(B94=2,"II Kwartały",IF(B94=3,"III Kwartały",IF(B94=4,"IV Kwartały","-"))))</f>
        <v>I Kwartał</v>
      </c>
    </row>
    <row r="95" spans="1:13" ht="13.5" customHeight="1" x14ac:dyDescent="0.2">
      <c r="A95" s="8" t="s">
        <v>9</v>
      </c>
      <c r="B95" s="8">
        <f>2025</f>
        <v>2025</v>
      </c>
      <c r="C95" s="9"/>
    </row>
    <row r="96" spans="1:13" ht="13.5" customHeight="1" x14ac:dyDescent="0.2">
      <c r="A96" s="8" t="s">
        <v>10</v>
      </c>
      <c r="B96" s="10" t="str">
        <f>"May 17 2025 12:00AM"</f>
        <v>May 17 2025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2025-05-21T11:59:41Z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2025-05-21T13:59:40.7411136+02:00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GRN-f0974586-55ab-4f72-b4a4-36cb37c93f52</vt:lpwstr>
  </property>
  <property fmtid="{D5CDD505-2E9C-101B-9397-08002B2CF9AE}" pid="7" name="MFHash">
    <vt:lpwstr>TDl/l7i5R4iQsoXTMAW7LbyklUrn7fbeKwqeFGN3jUA=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