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A RAPORTY\A KPO\KPO 2022\KWITY\BP\AKTuaLIZACJA\"/>
    </mc:Choice>
  </mc:AlternateContent>
  <xr:revisionPtr revIDLastSave="0" documentId="13_ncr:1_{95E1C1E2-AC99-446F-A305-80C4C2186A7D}" xr6:coauthVersionLast="47" xr6:coauthVersionMax="47" xr10:uidLastSave="{00000000-0000-0000-0000-000000000000}"/>
  <bookViews>
    <workbookView xWindow="-120" yWindow="-120" windowWidth="29040" windowHeight="15840" xr2:uid="{8BD3646E-9A7F-47BB-9D21-3B246C61FCC8}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24" i="3" s="1"/>
  <c r="N8" i="3"/>
  <c r="N7" i="3" s="1"/>
  <c r="N9" i="3"/>
  <c r="N12" i="3"/>
  <c r="N13" i="3"/>
  <c r="N14" i="3"/>
  <c r="N15" i="3"/>
  <c r="N10" i="3" s="1"/>
  <c r="N16" i="3"/>
  <c r="N17" i="3"/>
  <c r="N19" i="3"/>
  <c r="N18" i="3" l="1"/>
  <c r="N20" i="3" s="1"/>
  <c r="N26" i="3" s="1"/>
  <c r="N28" i="3"/>
  <c r="N6" i="2" l="1"/>
  <c r="N7" i="2"/>
  <c r="N10" i="2"/>
  <c r="N18" i="2"/>
  <c r="N20" i="2" s="1"/>
  <c r="N26" i="2" s="1"/>
  <c r="N24" i="2"/>
  <c r="N28" i="2"/>
  <c r="N6" i="1"/>
  <c r="N7" i="1"/>
  <c r="N10" i="1"/>
  <c r="N18" i="1"/>
  <c r="N20" i="1" s="1"/>
  <c r="N26" i="1" s="1"/>
  <c r="N24" i="1"/>
  <c r="N28" i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L18" i="1" s="1"/>
  <c r="L20" i="1" s="1"/>
  <c r="K7" i="2"/>
  <c r="L7" i="2"/>
  <c r="M7" i="2"/>
  <c r="K10" i="2"/>
  <c r="L10" i="2"/>
  <c r="M10" i="2"/>
  <c r="L7" i="3" l="1"/>
  <c r="M18" i="1"/>
  <c r="M20" i="1" s="1"/>
  <c r="M26" i="1" s="1"/>
  <c r="M18" i="2"/>
  <c r="M20" i="2" s="1"/>
  <c r="M26" i="2" s="1"/>
  <c r="K10" i="3"/>
  <c r="K18" i="1"/>
  <c r="K20" i="1" s="1"/>
  <c r="K26" i="1" s="1"/>
  <c r="M28" i="2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K18" i="3" s="1"/>
  <c r="K20" i="3" s="1"/>
  <c r="K26" i="3" s="1"/>
  <c r="V4" i="5"/>
  <c r="V5" i="5" s="1"/>
  <c r="V6" i="5" s="1"/>
  <c r="V7" i="5" s="1"/>
  <c r="V3" i="5"/>
  <c r="L18" i="3" l="1"/>
  <c r="L20" i="3" s="1"/>
  <c r="L26" i="3" s="1"/>
  <c r="K28" i="2"/>
  <c r="L28" i="2"/>
  <c r="M28" i="3"/>
  <c r="K28" i="3"/>
  <c r="L28" i="3"/>
  <c r="D2" i="5"/>
  <c r="E2" i="5" s="1"/>
  <c r="F2" i="5" s="1"/>
  <c r="G2" i="5" s="1"/>
  <c r="H2" i="5" l="1"/>
  <c r="H6" i="8" l="1"/>
  <c r="G6" i="8"/>
  <c r="J6" i="8" s="1"/>
  <c r="A5" i="8"/>
  <c r="A4" i="8"/>
  <c r="C10" i="2" l="1"/>
  <c r="C10" i="1"/>
  <c r="J7" i="2" l="1"/>
  <c r="J10" i="2"/>
  <c r="J8" i="3"/>
  <c r="J9" i="3"/>
  <c r="J12" i="3"/>
  <c r="J13" i="3"/>
  <c r="J14" i="3"/>
  <c r="J15" i="3"/>
  <c r="J16" i="3"/>
  <c r="J17" i="3"/>
  <c r="J19" i="3"/>
  <c r="J7" i="1"/>
  <c r="J10" i="1"/>
  <c r="E6" i="1"/>
  <c r="F6" i="1" s="1"/>
  <c r="D6" i="3"/>
  <c r="D6" i="2"/>
  <c r="C6" i="1"/>
  <c r="C6" i="3" s="1"/>
  <c r="C13" i="5"/>
  <c r="D1" i="5"/>
  <c r="D13" i="5" s="1"/>
  <c r="J18" i="2" l="1"/>
  <c r="J20" i="2" s="1"/>
  <c r="J18" i="1"/>
  <c r="J7" i="3"/>
  <c r="J20" i="1"/>
  <c r="J10" i="3"/>
  <c r="E1" i="5"/>
  <c r="F6" i="3"/>
  <c r="G6" i="1"/>
  <c r="H6" i="1" s="1"/>
  <c r="H6" i="2" s="1"/>
  <c r="F6" i="2"/>
  <c r="C6" i="2"/>
  <c r="G3" i="5" s="1"/>
  <c r="E6" i="3"/>
  <c r="E6" i="2"/>
  <c r="E13" i="5" l="1"/>
  <c r="F1" i="5"/>
  <c r="G1" i="5" s="1"/>
  <c r="H1" i="5" s="1"/>
  <c r="J28" i="1"/>
  <c r="J26" i="1"/>
  <c r="C9" i="5"/>
  <c r="H9" i="5"/>
  <c r="E9" i="5"/>
  <c r="D9" i="5"/>
  <c r="G9" i="5"/>
  <c r="F9" i="5"/>
  <c r="H4" i="5"/>
  <c r="H3" i="5"/>
  <c r="G4" i="5"/>
  <c r="J28" i="2"/>
  <c r="J26" i="2"/>
  <c r="J18" i="3"/>
  <c r="J20" i="3" s="1"/>
  <c r="H13" i="5"/>
  <c r="G6" i="2"/>
  <c r="G6" i="3"/>
  <c r="I6" i="1"/>
  <c r="J6" i="1" s="1"/>
  <c r="K6" i="1" s="1"/>
  <c r="H6" i="3"/>
  <c r="H10" i="5" l="1"/>
  <c r="L6" i="1"/>
  <c r="K6" i="3"/>
  <c r="K24" i="3" s="1"/>
  <c r="K24" i="1"/>
  <c r="J26" i="3"/>
  <c r="J28" i="3"/>
  <c r="J6" i="2"/>
  <c r="K6" i="2" s="1"/>
  <c r="J24" i="1"/>
  <c r="J6" i="3"/>
  <c r="J24" i="3" s="1"/>
  <c r="I6" i="2"/>
  <c r="F13" i="5" s="1"/>
  <c r="I6" i="3"/>
  <c r="G13" i="5"/>
  <c r="L24" i="1" l="1"/>
  <c r="L6" i="3"/>
  <c r="L24" i="3" s="1"/>
  <c r="M6" i="1"/>
  <c r="K24" i="2"/>
  <c r="L6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4" i="5" s="1"/>
  <c r="H10" i="2"/>
  <c r="E4" i="5" s="1"/>
  <c r="G10" i="2"/>
  <c r="F10" i="2"/>
  <c r="E10" i="2"/>
  <c r="D10" i="2"/>
  <c r="I7" i="2"/>
  <c r="F3" i="5" s="1"/>
  <c r="H7" i="2"/>
  <c r="E3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D3" i="5" l="1"/>
  <c r="M24" i="1"/>
  <c r="M6" i="3"/>
  <c r="M24" i="3" s="1"/>
  <c r="G18" i="1"/>
  <c r="C4" i="5"/>
  <c r="M6" i="2"/>
  <c r="M24" i="2" s="1"/>
  <c r="L24" i="2"/>
  <c r="D4" i="5"/>
  <c r="I18" i="2"/>
  <c r="I20" i="2" s="1"/>
  <c r="C3" i="5"/>
  <c r="H5" i="5"/>
  <c r="F5" i="5"/>
  <c r="G5" i="5"/>
  <c r="E5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5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5" i="8" s="1"/>
  <c r="G10" i="3"/>
  <c r="D5" i="5" l="1"/>
  <c r="D7" i="5" s="1"/>
  <c r="C5" i="5"/>
  <c r="C7" i="5" s="1"/>
  <c r="G28" i="1"/>
  <c r="G26" i="1"/>
  <c r="H28" i="1"/>
  <c r="H26" i="1"/>
  <c r="I28" i="1"/>
  <c r="I26" i="1"/>
  <c r="E7" i="5"/>
  <c r="E8" i="5" s="1"/>
  <c r="E12" i="5" s="1"/>
  <c r="E14" i="5" s="1"/>
  <c r="F7" i="5"/>
  <c r="F8" i="5" s="1"/>
  <c r="F12" i="5" s="1"/>
  <c r="F14" i="5" s="1"/>
  <c r="H7" i="5"/>
  <c r="H8" i="5" s="1"/>
  <c r="I18" i="3"/>
  <c r="I20" i="3" s="1"/>
  <c r="F28" i="1"/>
  <c r="F26" i="1"/>
  <c r="G7" i="5"/>
  <c r="G8" i="5" s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4" i="8" s="1"/>
  <c r="F18" i="3"/>
  <c r="F20" i="3" s="1"/>
  <c r="F28" i="3" s="1"/>
  <c r="G26" i="2"/>
  <c r="F26" i="2"/>
  <c r="E26" i="2"/>
  <c r="C26" i="1"/>
  <c r="B4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C8" i="5" l="1"/>
  <c r="C12" i="5" s="1"/>
  <c r="D8" i="5"/>
  <c r="D12" i="5" s="1"/>
  <c r="D14" i="5" s="1"/>
  <c r="H26" i="3"/>
  <c r="H28" i="3"/>
  <c r="I26" i="3"/>
  <c r="I28" i="3"/>
  <c r="D26" i="3"/>
  <c r="G26" i="3"/>
  <c r="F26" i="3"/>
  <c r="E26" i="3"/>
  <c r="C26" i="3"/>
  <c r="C14" i="5" l="1"/>
  <c r="G12" i="5"/>
  <c r="H12" i="5"/>
  <c r="H14" i="5" s="1"/>
  <c r="B15" i="8"/>
  <c r="C18" i="5" l="1"/>
  <c r="G14" i="5"/>
  <c r="C16" i="5" s="1"/>
  <c r="D17" i="5" s="1"/>
  <c r="B11" i="8" l="1"/>
  <c r="C21" i="5"/>
  <c r="B9" i="8"/>
  <c r="B16" i="8" s="1"/>
  <c r="B18" i="8" s="1"/>
  <c r="C17" i="5"/>
  <c r="B1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tc={A152C0C9-CF71-4362-95F0-3778106185CE}</author>
  </authors>
  <commentList>
    <comment ref="B22" authorId="0" shapeId="0" xr:uid="{A152C0C9-CF71-4362-95F0-3778106185CE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</text>
    </comment>
  </commentList>
</comments>
</file>

<file path=xl/sharedStrings.xml><?xml version="1.0" encoding="utf-8"?>
<sst xmlns="http://schemas.openxmlformats.org/spreadsheetml/2006/main" count="151" uniqueCount="69">
  <si>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</si>
  <si>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</si>
  <si>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</si>
  <si>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</si>
  <si>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</si>
  <si>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</si>
  <si>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</si>
  <si>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</si>
  <si>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</si>
  <si>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</si>
  <si>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</si>
  <si>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</si>
  <si>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</si>
  <si>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</si>
  <si>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</si>
  <si>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</si>
  <si>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</si>
  <si>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</si>
  <si>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</si>
  <si>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</si>
  <si>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</si>
  <si>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</si>
  <si>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</si>
  <si>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</si>
  <si>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</si>
  <si>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</si>
  <si>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</si>
  <si>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</si>
  <si>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</si>
  <si>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</si>
  <si>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</si>
  <si>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</si>
  <si>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>Rok n</t>
  </si>
  <si>
    <t>Rok n - ostatni okres obrotowy przed złożeniem Wniosku o pomoc</t>
  </si>
  <si>
    <t>Prognozy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</si>
  <si>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</si>
  <si>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</si>
  <si>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</si>
  <si>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</si>
  <si>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</si>
  <si>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Rachunek Zysków i Strat w złotych (wersja dla podmiotów nie podlegających UoR)</t>
  </si>
  <si>
    <t>Raty spłat kredytu i pożyczki</t>
  </si>
  <si>
    <t>8.</t>
  </si>
  <si>
    <t>(Dochód netto+Amortyzacja)/(Odsetki+Raty spłat kredytówi pożyczek))</t>
  </si>
  <si>
    <t>Wskaźnik pokrycia odsetek i rat kapitalowych dochodem netto i amortyzacją</t>
  </si>
  <si>
    <t>Podsumowanie Oceny</t>
  </si>
  <si>
    <t>IV. Ocena dyskontowa inwestycji</t>
  </si>
  <si>
    <t>Wnioski</t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</si>
  <si>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</t>
    </r>
  </si>
  <si>
    <t>Ocena za prognozę  (Ocena dyskontowa inwestycji)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</si>
  <si>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2</t>
    </r>
  </si>
  <si>
    <t>Analiza wskaźnikowa</t>
  </si>
  <si>
    <t xml:space="preserve">Założenia do prognoz finansowych
</t>
  </si>
  <si>
    <t>Przychody ze sprzedaży produktów, towarów i usług (bez VAT)</t>
  </si>
  <si>
    <t>1. Przychody ze sprzedaży produktów, towarów i usług (bez VAT)</t>
  </si>
  <si>
    <t>Rentowność Sprzedaży</t>
  </si>
  <si>
    <t>4. Stopa podatkowa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</si>
  <si>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</si>
  <si>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</si>
  <si>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</si>
  <si>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</si>
  <si>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</si>
  <si>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</si>
  <si>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</si>
  <si>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</si>
  <si>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</si>
  <si>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Uwaga! Dane Finansowe dotyczą realizowanej Inwestycji. 
Nie dotyczy jeżeli Inwestycja jest w obszarze wyłącznie Ochrony Środowiska</t>
  </si>
  <si>
    <t>wstaw rok ZAKOŃCZENIA inwestycji</t>
  </si>
  <si>
    <r>
      <t>Podaj rok</t>
    </r>
    <r>
      <rPr>
        <b/>
        <sz val="20"/>
        <color rgb="FFFF0000"/>
        <rFont val="Times New Roman"/>
        <family val="1"/>
        <charset val="238"/>
      </rPr>
      <t xml:space="preserve"> ZAKOŃCZENIA</t>
    </r>
    <r>
      <rPr>
        <b/>
        <sz val="20"/>
        <rFont val="Times New Roman"/>
        <family val="1"/>
        <charset val="238"/>
      </rPr>
      <t xml:space="preserve"> inwestycji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</si>
</sst>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000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6"/>
      <name val="Arial CE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12"/>
      <color theme="0" tint="-0.1499984740745262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9" xfId="0" applyFont="1" applyBorder="1"/>
    <xf numFmtId="0" fontId="3" fillId="0" borderId="9" xfId="0" applyFont="1" applyBorder="1"/>
    <xf numFmtId="0" fontId="2" fillId="0" borderId="9" xfId="0" applyFont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1" xfId="2" applyFont="1" applyFill="1" applyBorder="1"/>
    <xf numFmtId="0" fontId="6" fillId="3" borderId="12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10" xfId="2" applyFont="1" applyFill="1" applyBorder="1"/>
    <xf numFmtId="3" fontId="8" fillId="3" borderId="10" xfId="2" applyNumberFormat="1" applyFont="1" applyFill="1" applyBorder="1"/>
    <xf numFmtId="0" fontId="6" fillId="3" borderId="14" xfId="2" applyFont="1" applyFill="1" applyBorder="1"/>
    <xf numFmtId="0" fontId="3" fillId="3" borderId="8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3" fillId="0" borderId="21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9" xfId="4" applyNumberFormat="1" applyFont="1" applyBorder="1" applyAlignment="1">
      <alignment horizontal="left" vertical="center"/>
    </xf>
    <xf numFmtId="0" fontId="6" fillId="0" borderId="9" xfId="4" applyFont="1" applyBorder="1" applyAlignment="1">
      <alignment horizontal="center" vertical="center" wrapText="1"/>
    </xf>
    <xf numFmtId="0" fontId="14" fillId="0" borderId="0" xfId="4" quotePrefix="1" applyFont="1"/>
    <xf numFmtId="0" fontId="6" fillId="0" borderId="9" xfId="4" applyFont="1" applyBorder="1"/>
    <xf numFmtId="165" fontId="6" fillId="0" borderId="22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9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1" xfId="0" applyNumberFormat="1" applyFont="1" applyBorder="1" applyAlignment="1" applyProtection="1">
      <alignment horizontal="right" vertical="top" wrapText="1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20" fillId="0" borderId="0" xfId="4" applyFont="1"/>
    <xf numFmtId="0" fontId="0" fillId="0" borderId="0" xfId="0" applyAlignment="1" applyProtection="1">
      <alignment horizontal="left" vertical="center"/>
      <protection locked="0"/>
    </xf>
    <xf numFmtId="0" fontId="21" fillId="3" borderId="0" xfId="0" applyFont="1" applyFill="1" applyAlignment="1" applyProtection="1">
      <alignment vertical="top" wrapText="1"/>
      <protection locked="0"/>
    </xf>
    <xf numFmtId="0" fontId="3" fillId="7" borderId="2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left" vertical="top" wrapText="1"/>
    </xf>
    <xf numFmtId="4" fontId="3" fillId="7" borderId="1" xfId="0" applyNumberFormat="1" applyFont="1" applyFill="1" applyBorder="1" applyAlignment="1">
      <alignment horizontal="right" vertical="top" wrapText="1"/>
    </xf>
    <xf numFmtId="0" fontId="3" fillId="7" borderId="1" xfId="0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4" fontId="3" fillId="7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9" xfId="0" applyFont="1" applyFill="1" applyBorder="1" applyProtection="1">
      <protection hidden="1"/>
    </xf>
    <xf numFmtId="4" fontId="9" fillId="3" borderId="20" xfId="2" applyNumberFormat="1" applyFont="1" applyFill="1" applyBorder="1" applyAlignment="1" applyProtection="1">
      <alignment horizontal="center" vertical="center"/>
      <protection hidden="1"/>
    </xf>
    <xf numFmtId="10" fontId="9" fillId="3" borderId="13" xfId="3" applyNumberFormat="1" applyFont="1" applyFill="1" applyBorder="1" applyAlignment="1" applyProtection="1">
      <alignment horizontal="center" vertical="center"/>
      <protection hidden="1"/>
    </xf>
    <xf numFmtId="9" fontId="9" fillId="3" borderId="8" xfId="2" applyNumberFormat="1" applyFont="1" applyFill="1" applyBorder="1" applyAlignment="1" applyProtection="1">
      <alignment horizontal="center" vertical="center"/>
      <protection hidden="1"/>
    </xf>
    <xf numFmtId="2" fontId="9" fillId="3" borderId="9" xfId="4" applyNumberFormat="1" applyFont="1" applyFill="1" applyBorder="1" applyAlignment="1" applyProtection="1">
      <alignment horizontal="center"/>
      <protection hidden="1"/>
    </xf>
    <xf numFmtId="4" fontId="3" fillId="3" borderId="21" xfId="0" applyNumberFormat="1" applyFont="1" applyFill="1" applyBorder="1" applyAlignment="1" applyProtection="1">
      <alignment horizontal="right" vertical="top"/>
      <protection hidden="1"/>
    </xf>
    <xf numFmtId="0" fontId="22" fillId="0" borderId="8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23" fillId="0" borderId="0" xfId="0" applyFont="1"/>
    <xf numFmtId="0" fontId="22" fillId="6" borderId="8" xfId="0" applyFont="1" applyFill="1" applyBorder="1" applyAlignment="1">
      <alignment horizontal="center" vertical="top" wrapText="1"/>
    </xf>
    <xf numFmtId="0" fontId="22" fillId="6" borderId="8" xfId="0" applyFont="1" applyFill="1" applyBorder="1" applyAlignment="1">
      <alignment horizontal="left" vertical="top" wrapText="1"/>
    </xf>
    <xf numFmtId="4" fontId="22" fillId="0" borderId="8" xfId="0" applyNumberFormat="1" applyFont="1" applyBorder="1" applyAlignment="1" applyProtection="1">
      <alignment horizontal="right" vertical="top" wrapText="1"/>
      <protection locked="0"/>
    </xf>
    <xf numFmtId="3" fontId="6" fillId="3" borderId="23" xfId="2" applyNumberFormat="1" applyFont="1" applyFill="1" applyBorder="1" applyAlignment="1" applyProtection="1">
      <alignment horizontal="right" vertical="center"/>
      <protection hidden="1"/>
    </xf>
    <xf numFmtId="164" fontId="8" fillId="3" borderId="23" xfId="2" applyNumberFormat="1" applyFont="1" applyFill="1" applyBorder="1" applyAlignment="1" applyProtection="1">
      <alignment horizontal="right" vertical="center"/>
      <protection hidden="1"/>
    </xf>
    <xf numFmtId="4" fontId="6" fillId="3" borderId="24" xfId="2" applyNumberFormat="1" applyFont="1" applyFill="1" applyBorder="1" applyAlignment="1" applyProtection="1">
      <alignment horizontal="right" vertical="center"/>
      <protection hidden="1"/>
    </xf>
    <xf numFmtId="0" fontId="6" fillId="3" borderId="27" xfId="2" applyFont="1" applyFill="1" applyBorder="1" applyAlignment="1">
      <alignment horizontal="center"/>
    </xf>
    <xf numFmtId="166" fontId="6" fillId="0" borderId="0" xfId="2" applyNumberFormat="1" applyFont="1" applyAlignment="1">
      <alignment horizontal="right" vertical="center"/>
    </xf>
    <xf numFmtId="3" fontId="6" fillId="4" borderId="23" xfId="2" applyNumberFormat="1" applyFont="1" applyFill="1" applyBorder="1" applyAlignment="1" applyProtection="1">
      <alignment horizontal="right" vertical="center"/>
      <protection hidden="1"/>
    </xf>
    <xf numFmtId="3" fontId="6" fillId="0" borderId="11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24" fillId="4" borderId="27" xfId="2" applyFont="1" applyFill="1" applyBorder="1" applyAlignment="1" applyProtection="1">
      <alignment horizontal="center"/>
      <protection locked="0"/>
    </xf>
    <xf numFmtId="0" fontId="13" fillId="0" borderId="0" xfId="0" applyFont="1"/>
    <xf numFmtId="0" fontId="22" fillId="0" borderId="0" xfId="0" applyFont="1"/>
    <xf numFmtId="9" fontId="6" fillId="0" borderId="23" xfId="2" applyNumberFormat="1" applyFont="1" applyBorder="1" applyAlignment="1" applyProtection="1">
      <alignment horizontal="right" vertical="center"/>
      <protection locked="0"/>
    </xf>
    <xf numFmtId="3" fontId="6" fillId="3" borderId="25" xfId="2" applyNumberFormat="1" applyFont="1" applyFill="1" applyBorder="1" applyAlignment="1" applyProtection="1">
      <alignment horizontal="right" vertical="center"/>
      <protection hidden="1"/>
    </xf>
    <xf numFmtId="0" fontId="25" fillId="3" borderId="8" xfId="0" applyFont="1" applyFill="1" applyBorder="1" applyAlignment="1" applyProtection="1">
      <alignment horizontal="center"/>
      <protection locked="0"/>
    </xf>
    <xf numFmtId="0" fontId="26" fillId="0" borderId="0" xfId="0" applyFont="1"/>
    <xf numFmtId="4" fontId="9" fillId="3" borderId="8" xfId="2" applyNumberFormat="1" applyFont="1" applyFill="1" applyBorder="1" applyAlignment="1" applyProtection="1">
      <alignment horizontal="centerContinuous" vertical="center"/>
      <protection hidden="1"/>
    </xf>
    <xf numFmtId="0" fontId="7" fillId="3" borderId="5" xfId="2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4" fontId="3" fillId="3" borderId="8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7" xfId="4" applyFont="1" applyBorder="1" applyAlignment="1">
      <alignment horizontal="center" vertical="center"/>
    </xf>
    <xf numFmtId="0" fontId="27" fillId="0" borderId="0" xfId="4" applyFont="1"/>
    <xf numFmtId="0" fontId="6" fillId="0" borderId="26" xfId="2" applyFont="1" applyBorder="1" applyAlignment="1">
      <alignment wrapText="1"/>
    </xf>
    <xf numFmtId="0" fontId="28" fillId="0" borderId="0" xfId="2" applyFont="1" applyAlignment="1">
      <alignment horizontal="center"/>
    </xf>
    <xf numFmtId="0" fontId="6" fillId="0" borderId="31" xfId="4" applyFont="1" applyBorder="1"/>
    <xf numFmtId="3" fontId="6" fillId="5" borderId="23" xfId="2" applyNumberFormat="1" applyFont="1" applyFill="1" applyBorder="1" applyAlignment="1" applyProtection="1">
      <alignment horizontal="right" vertical="center"/>
      <protection locked="0"/>
    </xf>
    <xf numFmtId="0" fontId="7" fillId="0" borderId="0" xfId="2" applyFont="1" applyProtection="1">
      <protection locked="0"/>
    </xf>
    <xf numFmtId="0" fontId="29" fillId="0" borderId="0" xfId="4" applyFont="1" applyProtection="1">
      <protection locked="0"/>
    </xf>
    <xf numFmtId="3" fontId="6" fillId="9" borderId="23" xfId="2" applyNumberFormat="1" applyFont="1" applyFill="1" applyBorder="1" applyAlignment="1" applyProtection="1">
      <alignment horizontal="right" vertical="center"/>
      <protection hidden="1"/>
    </xf>
    <xf numFmtId="0" fontId="6" fillId="0" borderId="7" xfId="0" applyFont="1" applyBorder="1" applyAlignment="1"/>
    <xf numFmtId="0" fontId="6" fillId="0" borderId="6" xfId="0" applyFont="1" applyBorder="1" applyAlignment="1"/>
    <xf numFmtId="0" fontId="6" fillId="0" borderId="5" xfId="0" applyFont="1" applyBorder="1" applyAlignment="1"/>
    <xf numFmtId="0" fontId="2" fillId="10" borderId="0" xfId="0" applyFont="1" applyFill="1"/>
    <xf numFmtId="0" fontId="23" fillId="10" borderId="0" xfId="0" applyFont="1" applyFill="1"/>
    <xf numFmtId="0" fontId="30" fillId="10" borderId="0" xfId="0" applyFont="1" applyFill="1"/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11" xfId="2" applyFont="1" applyBorder="1" applyAlignment="1" applyProtection="1">
      <alignment horizontal="center" vertical="center"/>
      <protection hidden="1"/>
    </xf>
    <xf numFmtId="0" fontId="12" fillId="0" borderId="16" xfId="2" applyFont="1" applyBorder="1" applyAlignment="1" applyProtection="1">
      <alignment horizontal="center" vertical="center"/>
      <protection hidden="1"/>
    </xf>
    <xf numFmtId="0" fontId="12" fillId="0" borderId="17" xfId="2" applyFont="1" applyBorder="1" applyAlignment="1" applyProtection="1">
      <alignment horizontal="center" vertical="center"/>
      <protection hidden="1"/>
    </xf>
    <xf numFmtId="0" fontId="12" fillId="0" borderId="18" xfId="2" applyFont="1" applyBorder="1" applyAlignment="1" applyProtection="1">
      <alignment horizontal="center" vertical="center"/>
      <protection hidden="1"/>
    </xf>
    <xf numFmtId="0" fontId="12" fillId="0" borderId="19" xfId="2" applyFont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3" fontId="6" fillId="0" borderId="30" xfId="2" applyNumberFormat="1" applyFont="1" applyBorder="1" applyAlignment="1" applyProtection="1">
      <alignment horizontal="center" vertical="center"/>
      <protection hidden="1"/>
    </xf>
    <xf numFmtId="0" fontId="13" fillId="8" borderId="32" xfId="4" quotePrefix="1" applyFont="1" applyFill="1" applyBorder="1" applyAlignment="1">
      <alignment horizontal="center" vertical="center"/>
    </xf>
    <xf numFmtId="0" fontId="13" fillId="8" borderId="33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4" fontId="9" fillId="3" borderId="33" xfId="4" applyNumberFormat="1" applyFont="1" applyFill="1" applyBorder="1" applyAlignment="1" applyProtection="1">
      <alignment horizont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0" fontId="13" fillId="3" borderId="33" xfId="4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  <xf numFmtId="4" fontId="13" fillId="3" borderId="33" xfId="4" applyNumberFormat="1" applyFont="1" applyFill="1" applyBorder="1" applyAlignment="1" applyProtection="1">
      <alignment horizontal="center" vertical="center"/>
      <protection hidden="1"/>
    </xf>
  </cellXfs>
  <cellStyles count="5">
    <cellStyle name="Normalny" xfId="0" builtinId="0"/>
    <cellStyle name="Normalny 2" xfId="1" xr:uid="{D3D9B34C-6501-40B0-97C3-96C25A717C24}"/>
    <cellStyle name="Normalny 2 2" xfId="4" xr:uid="{D44963EE-D287-47F2-BC66-5340CB5B2931}"/>
    <cellStyle name="Normalny 3" xfId="2" xr:uid="{F60C36D2-1009-44AB-9039-1790B8672E5C}"/>
    <cellStyle name="Procentowy 2" xfId="3" xr:uid="{EED15267-C078-43F4-9F00-65287E6A3752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19</xdr:row>
      <xdr:rowOff>142874</xdr:rowOff>
    </xdr:from>
    <xdr:to>
      <xdr:col>2</xdr:col>
      <xdr:colOff>2254250</xdr:colOff>
      <xdr:row>33</xdr:row>
      <xdr:rowOff>650874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6705599"/>
          <a:ext cx="7546974" cy="29178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21</xdr:row>
      <xdr:rowOff>60324</xdr:rowOff>
    </xdr:from>
    <xdr:to>
      <xdr:col>2</xdr:col>
      <xdr:colOff>2079625</xdr:colOff>
      <xdr:row>27</xdr:row>
      <xdr:rowOff>111125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6946899"/>
          <a:ext cx="7159627" cy="1165226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Ocena za dotychczasową  działalność   jest NEGATYWNA  jeśli wskaźnik Rentowność sprzedaży w 2 kolejnych latach 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dwóch kolejnych okresach  analizy ex-post jest &lt;1</a:t>
          </a:r>
        </a:p>
      </xdr:txBody>
    </xdr:sp>
    <xdr:clientData/>
  </xdr:twoCellAnchor>
  <xdr:twoCellAnchor>
    <xdr:from>
      <xdr:col>0</xdr:col>
      <xdr:colOff>617984</xdr:colOff>
      <xdr:row>27</xdr:row>
      <xdr:rowOff>116868</xdr:rowOff>
    </xdr:from>
    <xdr:to>
      <xdr:col>2</xdr:col>
      <xdr:colOff>1905000</xdr:colOff>
      <xdr:row>33</xdr:row>
      <xdr:rowOff>571500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617984" y="8117868"/>
          <a:ext cx="6944866" cy="1426182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2. PODSUMOWANIE - OCENA KOŃCOWA NEGATYWNA jest jeżeli Ocena za dotychczasową działalność określoną przez analizę wskaźnikową za ostatnie 2 lata przed złożeniem wniosku ma wartość OCENA NEGATYWNA </a:t>
          </a:r>
          <a:r>
            <a:rPr lang="pl-PL" sz="1600" b="0" i="0" u="sng" strike="noStrike" baseline="0">
              <a:solidFill>
                <a:srgbClr val="FFFF00"/>
              </a:solidFill>
              <a:latin typeface="Arial"/>
              <a:cs typeface="Arial"/>
            </a:rPr>
            <a:t>LUB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 Ocena za prognozę  (Ocena dyskontowa inwestycji) ma wartość "Inwestycja Nieopłacalna!!!"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152400</xdr:rowOff>
        </xdr:from>
        <xdr:to>
          <xdr:col>1</xdr:col>
          <xdr:colOff>657225</xdr:colOff>
          <xdr:row>13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3B453-C5BC-4045-93AD-50BE1D2D1E47}">
  <sheetPr codeName="Arkusz1">
    <pageSetUpPr fitToPage="1"/>
  </sheetPr>
  <dimension ref="A1:XFC45"/>
  <sheetViews>
    <sheetView tabSelected="1" workbookViewId="0"/>
  </sheetViews>
  <sheetFormatPr defaultColWidth="9.140625" defaultRowHeight="12.75" zeroHeight="1" x14ac:dyDescent="0.2"/>
  <cols>
    <col min="1" max="1" width="101" customWidth="1"/>
    <col min="2" max="16383" width="0" hidden="1" customWidth="1"/>
    <col min="16384" max="16384" width="12.5703125" hidden="1" customWidth="1"/>
  </cols>
  <sheetData>
    <row r="1" spans="1:1" ht="37.5" customHeight="1" x14ac:dyDescent="0.2">
      <c r="A1" s="68" t="s">
        <v>52</v>
      </c>
    </row>
    <row r="2" spans="1:1" ht="27.75" customHeight="1" x14ac:dyDescent="0.2">
      <c r="A2" s="67"/>
    </row>
    <row r="3" spans="1:1" ht="27.75" customHeight="1" x14ac:dyDescent="0.2">
      <c r="A3" s="67"/>
    </row>
    <row r="4" spans="1:1" ht="27.75" customHeight="1" x14ac:dyDescent="0.2">
      <c r="A4" s="67"/>
    </row>
    <row r="5" spans="1:1" ht="27.75" customHeight="1" x14ac:dyDescent="0.2">
      <c r="A5" s="67"/>
    </row>
    <row r="6" spans="1:1" ht="27.75" customHeight="1" x14ac:dyDescent="0.2">
      <c r="A6" s="67"/>
    </row>
    <row r="7" spans="1:1" ht="27.75" customHeight="1" x14ac:dyDescent="0.2">
      <c r="A7" s="67"/>
    </row>
    <row r="8" spans="1:1" ht="27.75" customHeight="1" x14ac:dyDescent="0.2">
      <c r="A8" s="67"/>
    </row>
    <row r="9" spans="1:1" ht="27.75" customHeight="1" x14ac:dyDescent="0.2">
      <c r="A9" s="67"/>
    </row>
    <row r="10" spans="1:1" ht="27.75" customHeight="1" x14ac:dyDescent="0.2">
      <c r="A10" s="67"/>
    </row>
    <row r="11" spans="1:1" ht="27.75" customHeight="1" x14ac:dyDescent="0.2">
      <c r="A11" s="67"/>
    </row>
    <row r="12" spans="1:1" ht="27.75" customHeight="1" x14ac:dyDescent="0.2">
      <c r="A12" s="67"/>
    </row>
    <row r="13" spans="1:1" ht="27.75" customHeight="1" x14ac:dyDescent="0.2">
      <c r="A13" s="67"/>
    </row>
    <row r="14" spans="1:1" ht="27.75" customHeight="1" x14ac:dyDescent="0.2">
      <c r="A14" s="67"/>
    </row>
    <row r="15" spans="1:1" ht="27.75" customHeight="1" x14ac:dyDescent="0.2">
      <c r="A15" s="67"/>
    </row>
    <row r="16" spans="1:1" ht="27.75" customHeight="1" x14ac:dyDescent="0.2">
      <c r="A16" s="67"/>
    </row>
    <row r="17" spans="1:1" ht="27.75" customHeight="1" x14ac:dyDescent="0.2">
      <c r="A17" s="67"/>
    </row>
    <row r="18" spans="1:1" ht="27.75" customHeight="1" x14ac:dyDescent="0.2">
      <c r="A18" s="67"/>
    </row>
    <row r="19" spans="1:1" ht="27.75" customHeight="1" x14ac:dyDescent="0.2">
      <c r="A19" s="67"/>
    </row>
    <row r="20" spans="1:1" ht="27.75" customHeight="1" x14ac:dyDescent="0.2">
      <c r="A20" s="67"/>
    </row>
    <row r="21" spans="1:1" ht="27.75" customHeight="1" x14ac:dyDescent="0.2">
      <c r="A21" s="67"/>
    </row>
    <row r="22" spans="1:1" ht="27.75" customHeight="1" x14ac:dyDescent="0.2">
      <c r="A22" s="67"/>
    </row>
    <row r="23" spans="1:1" ht="27.75" customHeight="1" x14ac:dyDescent="0.2">
      <c r="A23" s="67"/>
    </row>
    <row r="24" spans="1:1" ht="27.75" customHeight="1" x14ac:dyDescent="0.2">
      <c r="A24" s="67"/>
    </row>
    <row r="25" spans="1:1" ht="27.75" customHeight="1" x14ac:dyDescent="0.2">
      <c r="A25" s="67"/>
    </row>
    <row r="26" spans="1:1" ht="27.75" customHeight="1" x14ac:dyDescent="0.2">
      <c r="A26" s="67"/>
    </row>
    <row r="27" spans="1:1" ht="27.75" customHeight="1" x14ac:dyDescent="0.2">
      <c r="A27" s="67"/>
    </row>
    <row r="28" spans="1:1" ht="27.75" customHeight="1" x14ac:dyDescent="0.2">
      <c r="A28" s="67"/>
    </row>
    <row r="29" spans="1:1" ht="27.75" customHeight="1" x14ac:dyDescent="0.2">
      <c r="A29" s="67"/>
    </row>
    <row r="30" spans="1:1" ht="27.75" customHeight="1" x14ac:dyDescent="0.2">
      <c r="A30" s="67"/>
    </row>
    <row r="31" spans="1:1" ht="27.75" customHeight="1" x14ac:dyDescent="0.2">
      <c r="A31" s="67"/>
    </row>
    <row r="32" spans="1:1" ht="27.75" customHeight="1" x14ac:dyDescent="0.2">
      <c r="A32" s="67"/>
    </row>
    <row r="33" spans="1:1" ht="27.75" customHeight="1" x14ac:dyDescent="0.2">
      <c r="A33" s="67"/>
    </row>
    <row r="34" spans="1:1" ht="27.75" customHeight="1" x14ac:dyDescent="0.2">
      <c r="A34" s="67"/>
    </row>
    <row r="35" spans="1:1" ht="27.75" customHeight="1" x14ac:dyDescent="0.2">
      <c r="A35" s="67"/>
    </row>
    <row r="36" spans="1:1" ht="27.75" customHeight="1" x14ac:dyDescent="0.2">
      <c r="A36" s="67"/>
    </row>
    <row r="37" spans="1:1" ht="27.75" customHeight="1" x14ac:dyDescent="0.2">
      <c r="A37" s="67"/>
    </row>
    <row r="38" spans="1:1" ht="27.75" customHeight="1" x14ac:dyDescent="0.2">
      <c r="A38" s="67"/>
    </row>
    <row r="39" spans="1:1" ht="27.75" customHeight="1" x14ac:dyDescent="0.2">
      <c r="A39" s="67"/>
    </row>
    <row r="40" spans="1:1" ht="27.75" customHeight="1" x14ac:dyDescent="0.2">
      <c r="A40" s="67"/>
    </row>
    <row r="41" spans="1:1" ht="27.75" customHeight="1" x14ac:dyDescent="0.2">
      <c r="A41" s="67"/>
    </row>
    <row r="42" spans="1:1" ht="27.75" customHeight="1" x14ac:dyDescent="0.2">
      <c r="A42" s="67"/>
    </row>
    <row r="43" spans="1:1" ht="27.75" customHeight="1" x14ac:dyDescent="0.2">
      <c r="A43" s="67"/>
    </row>
    <row r="44" spans="1:1" ht="27.75" customHeight="1" x14ac:dyDescent="0.2">
      <c r="A44" s="67"/>
    </row>
    <row r="45" spans="1:1" ht="27.75" customHeight="1" x14ac:dyDescent="0.2">
      <c r="A45" s="67"/>
    </row>
  </sheetData>
  <sheetProtection algorithmName="SHA-512" hashValue="A8/SaTyVp+Z+YrPc+sgWUl+PzrdaOSFImNx/YiuohbTtt6pMWzKAHZ+PFgB5r7yGwSnVZKH+O3qj9YY4C78nCA==" saltValue="nugKqmd8/eMgm20ZdIfE2Q==" spinCount="100000" sheet="1" objects="1" scenarios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2E6B-A366-42AA-8522-BF37993FEC6A}">
  <sheetPr codeName="Arkusz2">
    <pageSetUpPr fitToPage="1"/>
  </sheetPr>
  <dimension ref="A1:CY30"/>
  <sheetViews>
    <sheetView showGridLines="0" workbookViewId="0"/>
  </sheetViews>
  <sheetFormatPr defaultColWidth="9.140625" defaultRowHeight="15.75" zeroHeight="1" x14ac:dyDescent="0.25"/>
  <cols>
    <col min="1" max="1" width="4.42578125" style="1" customWidth="1"/>
    <col min="2" max="2" width="59.140625" style="1" customWidth="1"/>
    <col min="3" max="14" width="23.85546875" style="1" customWidth="1"/>
    <col min="15" max="103" width="9.140625" style="130"/>
    <col min="104" max="16383" width="9.140625" style="1"/>
    <col min="16384" max="16384" width="7.42578125" style="1" customWidth="1"/>
  </cols>
  <sheetData>
    <row r="1" spans="1:16" x14ac:dyDescent="0.25"/>
    <row r="2" spans="1:16" x14ac:dyDescent="0.25">
      <c r="C2" s="2"/>
    </row>
    <row r="3" spans="1:16" ht="20.25" x14ac:dyDescent="0.3">
      <c r="B3" s="31" t="s">
        <v>40</v>
      </c>
      <c r="C3" s="2"/>
    </row>
    <row r="4" spans="1:16" ht="21" thickBot="1" x14ac:dyDescent="0.35">
      <c r="B4" s="32" t="s">
        <v>20</v>
      </c>
    </row>
    <row r="5" spans="1:16" ht="23.25" customHeight="1" thickBot="1" x14ac:dyDescent="0.35">
      <c r="C5" s="30" t="s">
        <v>19</v>
      </c>
      <c r="D5" s="29" t="s">
        <v>32</v>
      </c>
      <c r="E5" s="135" t="s">
        <v>34</v>
      </c>
      <c r="F5" s="136"/>
      <c r="G5" s="136"/>
      <c r="H5" s="136"/>
      <c r="I5" s="136"/>
      <c r="J5" s="136"/>
      <c r="K5" s="136"/>
      <c r="L5" s="136"/>
      <c r="M5" s="136"/>
      <c r="N5" s="136"/>
      <c r="P5" s="132">
        <v>2020</v>
      </c>
    </row>
    <row r="6" spans="1:16" ht="22.5" customHeight="1" thickBot="1" x14ac:dyDescent="0.3">
      <c r="A6" s="27" t="s">
        <v>17</v>
      </c>
      <c r="B6" s="27" t="s">
        <v>16</v>
      </c>
      <c r="C6" s="28">
        <f>D6-1</f>
        <v>2020</v>
      </c>
      <c r="D6" s="28">
        <v>2021</v>
      </c>
      <c r="E6" s="28">
        <f>D6+1</f>
        <v>2022</v>
      </c>
      <c r="F6" s="28">
        <f t="shared" ref="F6:I6" si="0">E6+1</f>
        <v>2023</v>
      </c>
      <c r="G6" s="28">
        <f t="shared" si="0"/>
        <v>2024</v>
      </c>
      <c r="H6" s="28">
        <f t="shared" si="0"/>
        <v>2025</v>
      </c>
      <c r="I6" s="28">
        <f t="shared" si="0"/>
        <v>2026</v>
      </c>
      <c r="J6" s="28">
        <f t="shared" ref="J6" si="1">I6+1</f>
        <v>2027</v>
      </c>
      <c r="K6" s="28">
        <f t="shared" ref="K6" si="2">J6+1</f>
        <v>2028</v>
      </c>
      <c r="L6" s="28">
        <f t="shared" ref="L6:N6" si="3">K6+1</f>
        <v>2029</v>
      </c>
      <c r="M6" s="28">
        <f t="shared" si="3"/>
        <v>2030</v>
      </c>
      <c r="N6" s="28">
        <f t="shared" si="3"/>
        <v>2031</v>
      </c>
      <c r="P6" s="132">
        <v>2021</v>
      </c>
    </row>
    <row r="7" spans="1:16" ht="22.5" customHeight="1" thickBot="1" x14ac:dyDescent="0.3">
      <c r="A7" s="69" t="s">
        <v>15</v>
      </c>
      <c r="B7" s="72" t="s">
        <v>14</v>
      </c>
      <c r="C7" s="71">
        <f t="shared" ref="C7:J7" si="4">C8+C9</f>
        <v>0</v>
      </c>
      <c r="D7" s="71">
        <f t="shared" si="4"/>
        <v>0</v>
      </c>
      <c r="E7" s="71">
        <f t="shared" si="4"/>
        <v>0</v>
      </c>
      <c r="F7" s="71">
        <f t="shared" si="4"/>
        <v>0</v>
      </c>
      <c r="G7" s="71">
        <f t="shared" si="4"/>
        <v>0</v>
      </c>
      <c r="H7" s="71">
        <f t="shared" si="4"/>
        <v>0</v>
      </c>
      <c r="I7" s="71">
        <f t="shared" si="4"/>
        <v>0</v>
      </c>
      <c r="J7" s="71">
        <f t="shared" si="4"/>
        <v>0</v>
      </c>
      <c r="K7" s="71">
        <f t="shared" ref="K7:M7" si="5">K8+K9</f>
        <v>0</v>
      </c>
      <c r="L7" s="71">
        <f t="shared" si="5"/>
        <v>0</v>
      </c>
      <c r="M7" s="71">
        <f t="shared" si="5"/>
        <v>0</v>
      </c>
      <c r="N7" s="71">
        <f t="shared" ref="N7" si="6">N8+N9</f>
        <v>0</v>
      </c>
      <c r="P7" s="132">
        <v>2022</v>
      </c>
    </row>
    <row r="8" spans="1:16" ht="33.75" customHeight="1" thickBot="1" x14ac:dyDescent="0.3">
      <c r="A8" s="41" t="s">
        <v>13</v>
      </c>
      <c r="B8" s="4" t="s">
        <v>53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P8" s="132"/>
    </row>
    <row r="9" spans="1:16" ht="18.75" customHeight="1" thickBot="1" x14ac:dyDescent="0.3">
      <c r="A9" s="41" t="s">
        <v>12</v>
      </c>
      <c r="B9" s="4" t="s">
        <v>11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ht="27" customHeight="1" x14ac:dyDescent="0.25">
      <c r="A10" s="133" t="s">
        <v>10</v>
      </c>
      <c r="B10" s="73" t="s">
        <v>37</v>
      </c>
      <c r="C10" s="74">
        <f>C12+C13+C14+C15+C16+C17</f>
        <v>0</v>
      </c>
      <c r="D10" s="74">
        <f t="shared" ref="D10:I10" si="7">D12+D13+D14+D15+D16+D17</f>
        <v>0</v>
      </c>
      <c r="E10" s="74">
        <f t="shared" si="7"/>
        <v>0</v>
      </c>
      <c r="F10" s="74">
        <f t="shared" si="7"/>
        <v>0</v>
      </c>
      <c r="G10" s="74">
        <f t="shared" si="7"/>
        <v>0</v>
      </c>
      <c r="H10" s="74">
        <f t="shared" si="7"/>
        <v>0</v>
      </c>
      <c r="I10" s="74">
        <f t="shared" si="7"/>
        <v>0</v>
      </c>
      <c r="J10" s="74">
        <f t="shared" ref="J10:L10" si="8">J12+J13+J14+J15+J16+J17</f>
        <v>0</v>
      </c>
      <c r="K10" s="74">
        <f t="shared" si="8"/>
        <v>0</v>
      </c>
      <c r="L10" s="74">
        <f t="shared" si="8"/>
        <v>0</v>
      </c>
      <c r="M10" s="74">
        <f t="shared" ref="M10:N10" si="9">M12+M13+M14+M15+M16+M17</f>
        <v>0</v>
      </c>
      <c r="N10" s="74">
        <f t="shared" si="9"/>
        <v>0</v>
      </c>
    </row>
    <row r="11" spans="1:16" ht="16.5" thickBot="1" x14ac:dyDescent="0.3">
      <c r="A11" s="134"/>
      <c r="B11" s="3" t="s">
        <v>9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6" ht="19.5" customHeight="1" thickBot="1" x14ac:dyDescent="0.3">
      <c r="A12" s="41"/>
      <c r="B12" s="4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ht="16.5" customHeight="1" thickBot="1" x14ac:dyDescent="0.3">
      <c r="A13" s="41"/>
      <c r="B13" s="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ht="26.25" customHeight="1" thickBot="1" x14ac:dyDescent="0.3">
      <c r="A14" s="41"/>
      <c r="B14" s="4" t="s">
        <v>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ht="27" customHeight="1" thickBot="1" x14ac:dyDescent="0.3">
      <c r="A15" s="41"/>
      <c r="B15" s="4" t="s">
        <v>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ht="22.5" customHeight="1" thickBot="1" x14ac:dyDescent="0.3">
      <c r="A16" s="41"/>
      <c r="B16" s="4" t="s">
        <v>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03" ht="33.75" customHeight="1" thickBot="1" x14ac:dyDescent="0.3">
      <c r="A17" s="41"/>
      <c r="B17" s="4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03" ht="20.25" customHeight="1" thickBot="1" x14ac:dyDescent="0.3">
      <c r="A18" s="69" t="s">
        <v>3</v>
      </c>
      <c r="B18" s="72" t="s">
        <v>38</v>
      </c>
      <c r="C18" s="71">
        <f>C7-C10</f>
        <v>0</v>
      </c>
      <c r="D18" s="71">
        <f t="shared" ref="D18:J18" si="10">D7-D10</f>
        <v>0</v>
      </c>
      <c r="E18" s="71">
        <f t="shared" si="10"/>
        <v>0</v>
      </c>
      <c r="F18" s="71">
        <f t="shared" si="10"/>
        <v>0</v>
      </c>
      <c r="G18" s="71">
        <f t="shared" si="10"/>
        <v>0</v>
      </c>
      <c r="H18" s="71">
        <f t="shared" si="10"/>
        <v>0</v>
      </c>
      <c r="I18" s="71">
        <f t="shared" si="10"/>
        <v>0</v>
      </c>
      <c r="J18" s="71">
        <f t="shared" si="10"/>
        <v>0</v>
      </c>
      <c r="K18" s="71">
        <f t="shared" ref="K18:M18" si="11">K7-K10</f>
        <v>0</v>
      </c>
      <c r="L18" s="71">
        <f t="shared" si="11"/>
        <v>0</v>
      </c>
      <c r="M18" s="71">
        <f t="shared" si="11"/>
        <v>0</v>
      </c>
      <c r="N18" s="71">
        <f t="shared" ref="N18" si="12">N7-N10</f>
        <v>0</v>
      </c>
    </row>
    <row r="19" spans="1:103" ht="21.75" customHeight="1" thickBot="1" x14ac:dyDescent="0.3">
      <c r="A19" s="41" t="s">
        <v>2</v>
      </c>
      <c r="B19" s="4" t="s"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03" ht="23.25" customHeight="1" thickBot="1" x14ac:dyDescent="0.3">
      <c r="A20" s="69" t="s">
        <v>1</v>
      </c>
      <c r="B20" s="70" t="s">
        <v>39</v>
      </c>
      <c r="C20" s="71">
        <f t="shared" ref="C20:J20" si="13">C18-C19</f>
        <v>0</v>
      </c>
      <c r="D20" s="71">
        <f t="shared" si="13"/>
        <v>0</v>
      </c>
      <c r="E20" s="71">
        <f t="shared" si="13"/>
        <v>0</v>
      </c>
      <c r="F20" s="71">
        <f t="shared" si="13"/>
        <v>0</v>
      </c>
      <c r="G20" s="71">
        <f t="shared" si="13"/>
        <v>0</v>
      </c>
      <c r="H20" s="71">
        <f t="shared" si="13"/>
        <v>0</v>
      </c>
      <c r="I20" s="71">
        <f t="shared" si="13"/>
        <v>0</v>
      </c>
      <c r="J20" s="71">
        <f t="shared" si="13"/>
        <v>0</v>
      </c>
      <c r="K20" s="71">
        <f t="shared" ref="K20:M20" si="14">K18-K19</f>
        <v>0</v>
      </c>
      <c r="L20" s="71">
        <f t="shared" si="14"/>
        <v>0</v>
      </c>
      <c r="M20" s="71">
        <f t="shared" si="14"/>
        <v>0</v>
      </c>
      <c r="N20" s="71">
        <f t="shared" ref="N20" si="15">N18-N19</f>
        <v>0</v>
      </c>
    </row>
    <row r="21" spans="1:103" ht="20.25" customHeight="1" thickBot="1" x14ac:dyDescent="0.3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03" s="93" customFormat="1" ht="20.25" customHeight="1" thickBot="1" x14ac:dyDescent="0.3">
      <c r="A22" s="91" t="s">
        <v>42</v>
      </c>
      <c r="B22" s="92" t="s">
        <v>41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>
        <v>1</v>
      </c>
      <c r="I22" s="96">
        <v>1</v>
      </c>
      <c r="J22" s="96">
        <v>1</v>
      </c>
      <c r="K22" s="96">
        <v>1</v>
      </c>
      <c r="L22" s="96">
        <v>1</v>
      </c>
      <c r="M22" s="96">
        <v>1</v>
      </c>
      <c r="N22" s="96">
        <v>1</v>
      </c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</row>
    <row r="23" spans="1:103" ht="21" customHeight="1" x14ac:dyDescent="0.25"/>
    <row r="24" spans="1:103" x14ac:dyDescent="0.25">
      <c r="A24" s="7" t="s">
        <v>17</v>
      </c>
      <c r="B24" s="10" t="s">
        <v>23</v>
      </c>
      <c r="C24" s="11">
        <f t="shared" ref="C24:J24" si="16">+C6</f>
        <v>2020</v>
      </c>
      <c r="D24" s="11">
        <f t="shared" si="16"/>
        <v>2021</v>
      </c>
      <c r="E24" s="11">
        <f t="shared" si="16"/>
        <v>2022</v>
      </c>
      <c r="F24" s="11">
        <f t="shared" si="16"/>
        <v>2023</v>
      </c>
      <c r="G24" s="11">
        <f t="shared" si="16"/>
        <v>2024</v>
      </c>
      <c r="H24" s="11">
        <f t="shared" si="16"/>
        <v>2025</v>
      </c>
      <c r="I24" s="11">
        <f t="shared" si="16"/>
        <v>2026</v>
      </c>
      <c r="J24" s="11">
        <f t="shared" si="16"/>
        <v>2027</v>
      </c>
      <c r="K24" s="11">
        <f t="shared" ref="K24:M24" si="17">+K6</f>
        <v>2028</v>
      </c>
      <c r="L24" s="11">
        <f t="shared" si="17"/>
        <v>2029</v>
      </c>
      <c r="M24" s="11">
        <f t="shared" si="17"/>
        <v>2030</v>
      </c>
      <c r="N24" s="11">
        <f t="shared" ref="N24" si="18">+N6</f>
        <v>2031</v>
      </c>
    </row>
    <row r="25" spans="1:103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03" ht="24" customHeight="1" x14ac:dyDescent="0.25">
      <c r="A26" s="7"/>
      <c r="B26" s="7" t="s">
        <v>18</v>
      </c>
      <c r="C26" s="12" t="str">
        <f>IFERROR(C20/C8,"")</f>
        <v/>
      </c>
      <c r="D26" s="12" t="str">
        <f t="shared" ref="D26:J26" si="19">IFERROR(D20/D8,"")</f>
        <v/>
      </c>
      <c r="E26" s="12" t="str">
        <f t="shared" si="19"/>
        <v/>
      </c>
      <c r="F26" s="12" t="str">
        <f t="shared" si="19"/>
        <v/>
      </c>
      <c r="G26" s="12" t="str">
        <f t="shared" si="19"/>
        <v/>
      </c>
      <c r="H26" s="12" t="str">
        <f t="shared" si="19"/>
        <v/>
      </c>
      <c r="I26" s="12" t="str">
        <f t="shared" si="19"/>
        <v/>
      </c>
      <c r="J26" s="12" t="str">
        <f t="shared" si="19"/>
        <v/>
      </c>
      <c r="K26" s="12" t="str">
        <f t="shared" ref="K26:M26" si="20">IFERROR(K20/K8,"")</f>
        <v/>
      </c>
      <c r="L26" s="12" t="str">
        <f t="shared" si="20"/>
        <v/>
      </c>
      <c r="M26" s="12" t="str">
        <f t="shared" si="20"/>
        <v/>
      </c>
      <c r="N26" s="12" t="str">
        <f t="shared" ref="N26" si="21">IFERROR(N20/N8,"")</f>
        <v/>
      </c>
    </row>
    <row r="27" spans="1:103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03" ht="31.5" x14ac:dyDescent="0.25">
      <c r="A28" s="7"/>
      <c r="B28" s="47" t="s">
        <v>43</v>
      </c>
      <c r="C28" s="12" t="str">
        <f>IF(SUM(C8+C9)=0,"",IFERROR((C20+C13)/(C14+C22),""))</f>
        <v/>
      </c>
      <c r="D28" s="12" t="str">
        <f t="shared" ref="D28:J28" si="22">IF(SUM(D8+D9)=0,"",IFERROR((D20+D13)/(D14+D22),""))</f>
        <v/>
      </c>
      <c r="E28" s="12" t="str">
        <f t="shared" si="22"/>
        <v/>
      </c>
      <c r="F28" s="12" t="str">
        <f t="shared" si="22"/>
        <v/>
      </c>
      <c r="G28" s="12" t="str">
        <f t="shared" si="22"/>
        <v/>
      </c>
      <c r="H28" s="12" t="str">
        <f t="shared" si="22"/>
        <v/>
      </c>
      <c r="I28" s="12" t="str">
        <f t="shared" si="22"/>
        <v/>
      </c>
      <c r="J28" s="12" t="str">
        <f t="shared" si="22"/>
        <v/>
      </c>
      <c r="K28" s="12" t="str">
        <f t="shared" ref="K28:M28" si="23">IF(SUM(K8+K9)=0,"",IFERROR((K20+K13)/(K14+K22),""))</f>
        <v/>
      </c>
      <c r="L28" s="12" t="str">
        <f t="shared" si="23"/>
        <v/>
      </c>
      <c r="M28" s="12" t="str">
        <f t="shared" si="23"/>
        <v/>
      </c>
      <c r="N28" s="12" t="str">
        <f t="shared" ref="N28" si="24">IF(SUM(N8+N9)=0,"",IFERROR((N20+N13)/(N14+N22),""))</f>
        <v/>
      </c>
    </row>
    <row r="29" spans="1:103" x14ac:dyDescent="0.25"/>
    <row r="30" spans="1:103" x14ac:dyDescent="0.25">
      <c r="B30" s="1" t="s">
        <v>33</v>
      </c>
    </row>
  </sheetData>
  <mergeCells count="2">
    <mergeCell ref="A10:A11"/>
    <mergeCell ref="E5:N5"/>
  </mergeCells>
  <dataValidations xWindow="523" yWindow="480" count="1">
    <dataValidation allowBlank="1" showInputMessage="1" showErrorMessage="1" prompt="Jeżeli firma nie spłaca rat kredytu i pożyczek pozostaw 1, jeśli spłaca wpisz wartość spłacanych rat ze znakiem &quot;+&quot;_x000a_" sqref="C22:N22" xr:uid="{A5A62914-BF20-41DC-A04F-516045828C79}"/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D7AD-5144-45AB-A9D1-8BCED20E3F04}">
  <sheetPr codeName="Arkusz3">
    <pageSetUpPr fitToPage="1"/>
  </sheetPr>
  <dimension ref="A1:DE32"/>
  <sheetViews>
    <sheetView showGridLines="0" workbookViewId="0"/>
  </sheetViews>
  <sheetFormatPr defaultColWidth="9.140625" defaultRowHeight="15.75" zeroHeight="1" x14ac:dyDescent="0.25"/>
  <cols>
    <col min="1" max="1" width="4.42578125" style="1" customWidth="1"/>
    <col min="2" max="2" width="59.140625" style="1" customWidth="1"/>
    <col min="3" max="14" width="23.85546875" style="1" customWidth="1"/>
    <col min="15" max="109" width="9.140625" style="130"/>
    <col min="110" max="16383" width="9.140625" style="1"/>
    <col min="16384" max="16384" width="18.5703125" style="1" customWidth="1"/>
  </cols>
  <sheetData>
    <row r="1" spans="1:14" x14ac:dyDescent="0.25"/>
    <row r="2" spans="1:14" x14ac:dyDescent="0.25">
      <c r="C2" s="2"/>
    </row>
    <row r="3" spans="1:14" ht="21" thickBot="1" x14ac:dyDescent="0.35">
      <c r="B3" s="31" t="s">
        <v>40</v>
      </c>
      <c r="C3" s="2"/>
      <c r="F3" s="107" t="s">
        <v>67</v>
      </c>
    </row>
    <row r="4" spans="1:14" ht="26.25" thickBot="1" x14ac:dyDescent="0.4">
      <c r="B4" s="32" t="s">
        <v>21</v>
      </c>
      <c r="C4" s="106" t="s">
        <v>68</v>
      </c>
      <c r="F4" s="110">
        <v>2024</v>
      </c>
      <c r="G4" s="111" t="str">
        <f>IF(F4&lt;&gt;' 5. Ocena dyskontowa Inwestycji'!C2,"Wstaw  taki sam rok ZAKOŃCZENIA inwestycji w ark. 5. Ocena dyskontowa inwestycji","")</f>
        <v>Wstaw  taki sam rok ZAKOŃCZENIA inwestycji w ark. 5. Ocena dyskontowa inwestycji</v>
      </c>
    </row>
    <row r="5" spans="1:14" ht="30" customHeight="1" thickBot="1" x14ac:dyDescent="0.3">
      <c r="C5" s="38" t="s">
        <v>19</v>
      </c>
      <c r="D5" s="39" t="s">
        <v>32</v>
      </c>
      <c r="E5" s="137" t="s">
        <v>34</v>
      </c>
      <c r="F5" s="138"/>
      <c r="G5" s="138"/>
      <c r="H5" s="138"/>
      <c r="I5" s="138"/>
      <c r="J5" s="138"/>
      <c r="K5" s="138"/>
      <c r="L5" s="138"/>
      <c r="M5" s="138"/>
      <c r="N5" s="138"/>
    </row>
    <row r="6" spans="1:14" ht="22.5" customHeight="1" thickBot="1" x14ac:dyDescent="0.3">
      <c r="A6" s="27" t="s">
        <v>17</v>
      </c>
      <c r="B6" s="27" t="s">
        <v>16</v>
      </c>
      <c r="C6" s="28">
        <f>'2. RZiS bez inwestycji'!C6</f>
        <v>2020</v>
      </c>
      <c r="D6" s="28">
        <f>'2. RZiS bez inwestycji'!D6</f>
        <v>2021</v>
      </c>
      <c r="E6" s="28">
        <f>'2. RZiS bez inwestycji'!E6</f>
        <v>2022</v>
      </c>
      <c r="F6" s="28">
        <f>'2. RZiS bez inwestycji'!F6</f>
        <v>2023</v>
      </c>
      <c r="G6" s="28">
        <f>'2. RZiS bez inwestycji'!G6</f>
        <v>2024</v>
      </c>
      <c r="H6" s="28">
        <f>'2. RZiS bez inwestycji'!H6</f>
        <v>2025</v>
      </c>
      <c r="I6" s="28">
        <f>'2. RZiS bez inwestycji'!I6</f>
        <v>2026</v>
      </c>
      <c r="J6" s="28">
        <f>'2. RZiS bez inwestycji'!J6</f>
        <v>2027</v>
      </c>
      <c r="K6" s="28">
        <f>+J6+1</f>
        <v>2028</v>
      </c>
      <c r="L6" s="28">
        <f t="shared" ref="L6:N6" si="0">+K6+1</f>
        <v>2029</v>
      </c>
      <c r="M6" s="28">
        <f t="shared" si="0"/>
        <v>2030</v>
      </c>
      <c r="N6" s="28">
        <f t="shared" si="0"/>
        <v>2031</v>
      </c>
    </row>
    <row r="7" spans="1:14" ht="22.5" customHeight="1" thickBot="1" x14ac:dyDescent="0.3">
      <c r="A7" s="40" t="s">
        <v>15</v>
      </c>
      <c r="B7" s="3" t="s">
        <v>14</v>
      </c>
      <c r="C7" s="79">
        <f t="shared" ref="C7:J7" si="1">C8+C9</f>
        <v>0</v>
      </c>
      <c r="D7" s="79">
        <f t="shared" si="1"/>
        <v>0</v>
      </c>
      <c r="E7" s="79">
        <f t="shared" si="1"/>
        <v>0</v>
      </c>
      <c r="F7" s="79">
        <f t="shared" si="1"/>
        <v>0</v>
      </c>
      <c r="G7" s="79">
        <f t="shared" si="1"/>
        <v>0</v>
      </c>
      <c r="H7" s="79">
        <f t="shared" si="1"/>
        <v>0</v>
      </c>
      <c r="I7" s="79">
        <f t="shared" si="1"/>
        <v>0</v>
      </c>
      <c r="J7" s="79">
        <f t="shared" si="1"/>
        <v>0</v>
      </c>
      <c r="K7" s="79">
        <f t="shared" ref="K7:M7" si="2">K8+K9</f>
        <v>0</v>
      </c>
      <c r="L7" s="79">
        <f t="shared" si="2"/>
        <v>0</v>
      </c>
      <c r="M7" s="79">
        <f t="shared" si="2"/>
        <v>0</v>
      </c>
      <c r="N7" s="79">
        <f t="shared" ref="N7" si="3">N8+N9</f>
        <v>0</v>
      </c>
    </row>
    <row r="8" spans="1:14" ht="40.5" customHeight="1" thickBot="1" x14ac:dyDescent="0.3">
      <c r="A8" s="41" t="s">
        <v>13</v>
      </c>
      <c r="B8" s="4" t="s">
        <v>53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 ht="18.75" customHeight="1" thickBot="1" x14ac:dyDescent="0.3">
      <c r="A9" s="41" t="s">
        <v>12</v>
      </c>
      <c r="B9" s="4" t="s">
        <v>11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ht="21.75" customHeight="1" x14ac:dyDescent="0.25">
      <c r="A10" s="133" t="s">
        <v>10</v>
      </c>
      <c r="B10" s="37" t="s">
        <v>37</v>
      </c>
      <c r="C10" s="90">
        <f>C12+C13+C14+C15+C16+C17</f>
        <v>0</v>
      </c>
      <c r="D10" s="90">
        <f t="shared" ref="D10:I10" si="4">D12+D13+D14+D15+D16+D17</f>
        <v>0</v>
      </c>
      <c r="E10" s="90">
        <f t="shared" si="4"/>
        <v>0</v>
      </c>
      <c r="F10" s="90">
        <f t="shared" si="4"/>
        <v>0</v>
      </c>
      <c r="G10" s="90">
        <f t="shared" si="4"/>
        <v>0</v>
      </c>
      <c r="H10" s="90">
        <f t="shared" si="4"/>
        <v>0</v>
      </c>
      <c r="I10" s="90">
        <f t="shared" si="4"/>
        <v>0</v>
      </c>
      <c r="J10" s="90">
        <f t="shared" ref="J10" si="5">J12+J13+J14+J15+J16+J17</f>
        <v>0</v>
      </c>
      <c r="K10" s="90">
        <f t="shared" ref="K10:M10" si="6">K12+K13+K14+K15+K16+K17</f>
        <v>0</v>
      </c>
      <c r="L10" s="90">
        <f t="shared" si="6"/>
        <v>0</v>
      </c>
      <c r="M10" s="90">
        <f t="shared" si="6"/>
        <v>0</v>
      </c>
      <c r="N10" s="90">
        <f t="shared" ref="N10" si="7">N12+N13+N14+N15+N16+N17</f>
        <v>0</v>
      </c>
    </row>
    <row r="11" spans="1:14" ht="18.75" customHeight="1" thickBot="1" x14ac:dyDescent="0.3">
      <c r="A11" s="134"/>
      <c r="B11" s="3" t="s">
        <v>9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21" customHeight="1" thickBot="1" x14ac:dyDescent="0.3">
      <c r="A12" s="41"/>
      <c r="B12" s="4" t="s">
        <v>8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ht="21" customHeight="1" thickBot="1" x14ac:dyDescent="0.3">
      <c r="A13" s="41"/>
      <c r="B13" s="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4" ht="21" customHeight="1" thickBot="1" x14ac:dyDescent="0.3">
      <c r="A14" s="41"/>
      <c r="B14" s="4" t="s">
        <v>6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4" ht="21" customHeight="1" thickBot="1" x14ac:dyDescent="0.3">
      <c r="A15" s="41"/>
      <c r="B15" s="4" t="s">
        <v>5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4" ht="22.5" customHeight="1" thickBot="1" x14ac:dyDescent="0.3">
      <c r="A16" s="41"/>
      <c r="B16" s="4" t="s">
        <v>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ht="33.75" customHeight="1" thickBot="1" x14ac:dyDescent="0.3">
      <c r="A17" s="41"/>
      <c r="B17" s="4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ht="20.25" customHeight="1" thickBot="1" x14ac:dyDescent="0.3">
      <c r="A18" s="77" t="s">
        <v>3</v>
      </c>
      <c r="B18" s="78" t="s">
        <v>38</v>
      </c>
      <c r="C18" s="79">
        <f>C7-C10</f>
        <v>0</v>
      </c>
      <c r="D18" s="79">
        <f t="shared" ref="D18:J18" si="8">D7-D10</f>
        <v>0</v>
      </c>
      <c r="E18" s="79">
        <f t="shared" si="8"/>
        <v>0</v>
      </c>
      <c r="F18" s="79">
        <f t="shared" si="8"/>
        <v>0</v>
      </c>
      <c r="G18" s="79">
        <f t="shared" si="8"/>
        <v>0</v>
      </c>
      <c r="H18" s="79">
        <f t="shared" si="8"/>
        <v>0</v>
      </c>
      <c r="I18" s="79">
        <f t="shared" si="8"/>
        <v>0</v>
      </c>
      <c r="J18" s="79">
        <f t="shared" si="8"/>
        <v>0</v>
      </c>
      <c r="K18" s="79">
        <f t="shared" ref="K18:M18" si="9">K7-K10</f>
        <v>0</v>
      </c>
      <c r="L18" s="79">
        <f t="shared" si="9"/>
        <v>0</v>
      </c>
      <c r="M18" s="79">
        <f t="shared" si="9"/>
        <v>0</v>
      </c>
      <c r="N18" s="79">
        <f t="shared" ref="N18" si="10">N7-N10</f>
        <v>0</v>
      </c>
    </row>
    <row r="19" spans="1:14" ht="21.75" customHeight="1" thickBot="1" x14ac:dyDescent="0.3">
      <c r="A19" s="41" t="s">
        <v>2</v>
      </c>
      <c r="B19" s="4" t="s"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ht="23.25" customHeight="1" thickBot="1" x14ac:dyDescent="0.3">
      <c r="A20" s="77" t="s">
        <v>1</v>
      </c>
      <c r="B20" s="76" t="s">
        <v>39</v>
      </c>
      <c r="C20" s="79">
        <f t="shared" ref="C20:J20" si="11">C18-C19</f>
        <v>0</v>
      </c>
      <c r="D20" s="79">
        <f t="shared" si="11"/>
        <v>0</v>
      </c>
      <c r="E20" s="79">
        <f t="shared" si="11"/>
        <v>0</v>
      </c>
      <c r="F20" s="79">
        <f t="shared" si="11"/>
        <v>0</v>
      </c>
      <c r="G20" s="79">
        <f t="shared" si="11"/>
        <v>0</v>
      </c>
      <c r="H20" s="79">
        <f t="shared" si="11"/>
        <v>0</v>
      </c>
      <c r="I20" s="79">
        <f t="shared" si="11"/>
        <v>0</v>
      </c>
      <c r="J20" s="79">
        <f t="shared" si="11"/>
        <v>0</v>
      </c>
      <c r="K20" s="79">
        <f t="shared" ref="K20:M20" si="12">K18-K19</f>
        <v>0</v>
      </c>
      <c r="L20" s="79">
        <f t="shared" si="12"/>
        <v>0</v>
      </c>
      <c r="M20" s="79">
        <f t="shared" si="12"/>
        <v>0</v>
      </c>
      <c r="N20" s="79">
        <f t="shared" ref="N20" si="13">N18-N19</f>
        <v>0</v>
      </c>
    </row>
    <row r="21" spans="1:14" ht="20.25" customHeight="1" thickBot="1" x14ac:dyDescent="0.3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20.25" customHeight="1" thickBot="1" x14ac:dyDescent="0.3">
      <c r="A22" s="94" t="s">
        <v>42</v>
      </c>
      <c r="B22" s="95" t="s">
        <v>41</v>
      </c>
      <c r="C22" s="96">
        <v>1</v>
      </c>
      <c r="D22" s="96">
        <v>1</v>
      </c>
      <c r="E22" s="96">
        <v>1</v>
      </c>
      <c r="F22" s="96">
        <v>1</v>
      </c>
      <c r="G22" s="96">
        <v>1</v>
      </c>
      <c r="H22" s="96">
        <v>1</v>
      </c>
      <c r="I22" s="96">
        <v>1</v>
      </c>
      <c r="J22" s="96">
        <v>1</v>
      </c>
      <c r="K22" s="96">
        <v>1</v>
      </c>
      <c r="L22" s="96">
        <v>1</v>
      </c>
      <c r="M22" s="96">
        <v>1</v>
      </c>
      <c r="N22" s="96">
        <v>2</v>
      </c>
    </row>
    <row r="23" spans="1:14" ht="21" customHeight="1" x14ac:dyDescent="0.25"/>
    <row r="24" spans="1:14" x14ac:dyDescent="0.25">
      <c r="A24" s="7" t="s">
        <v>17</v>
      </c>
      <c r="B24" s="10" t="s">
        <v>23</v>
      </c>
      <c r="C24" s="11">
        <f t="shared" ref="C24:J24" si="14">+C6</f>
        <v>2020</v>
      </c>
      <c r="D24" s="11">
        <f t="shared" si="14"/>
        <v>2021</v>
      </c>
      <c r="E24" s="11">
        <f t="shared" si="14"/>
        <v>2022</v>
      </c>
      <c r="F24" s="11">
        <f t="shared" si="14"/>
        <v>2023</v>
      </c>
      <c r="G24" s="11">
        <f t="shared" si="14"/>
        <v>2024</v>
      </c>
      <c r="H24" s="11">
        <f t="shared" si="14"/>
        <v>2025</v>
      </c>
      <c r="I24" s="11">
        <f t="shared" si="14"/>
        <v>2026</v>
      </c>
      <c r="J24" s="11">
        <f t="shared" si="14"/>
        <v>2027</v>
      </c>
      <c r="K24" s="11">
        <f t="shared" ref="K24:M24" si="15">+K6</f>
        <v>2028</v>
      </c>
      <c r="L24" s="11">
        <f t="shared" si="15"/>
        <v>2029</v>
      </c>
      <c r="M24" s="11">
        <f t="shared" si="15"/>
        <v>2030</v>
      </c>
      <c r="N24" s="11">
        <f t="shared" ref="N24" si="16">+N6</f>
        <v>2031</v>
      </c>
    </row>
    <row r="25" spans="1:14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24" customHeight="1" x14ac:dyDescent="0.25">
      <c r="A26" s="7"/>
      <c r="B26" s="7" t="s">
        <v>18</v>
      </c>
      <c r="C26" s="85" t="str">
        <f>IFERROR(C20/C8,"")</f>
        <v/>
      </c>
      <c r="D26" s="85" t="str">
        <f t="shared" ref="D26:J26" si="17">IFERROR(D20/D8,"")</f>
        <v/>
      </c>
      <c r="E26" s="85" t="str">
        <f t="shared" si="17"/>
        <v/>
      </c>
      <c r="F26" s="85" t="str">
        <f t="shared" si="17"/>
        <v/>
      </c>
      <c r="G26" s="85" t="str">
        <f t="shared" si="17"/>
        <v/>
      </c>
      <c r="H26" s="85" t="str">
        <f t="shared" si="17"/>
        <v/>
      </c>
      <c r="I26" s="85" t="str">
        <f t="shared" si="17"/>
        <v/>
      </c>
      <c r="J26" s="85" t="str">
        <f t="shared" si="17"/>
        <v/>
      </c>
      <c r="K26" s="85" t="str">
        <f t="shared" ref="K26:M26" si="18">IFERROR(K20/K8,"")</f>
        <v/>
      </c>
      <c r="L26" s="85" t="str">
        <f t="shared" si="18"/>
        <v/>
      </c>
      <c r="M26" s="85" t="str">
        <f t="shared" si="18"/>
        <v/>
      </c>
      <c r="N26" s="85" t="str">
        <f t="shared" ref="N26" si="19">IFERROR(N20/N8,"")</f>
        <v/>
      </c>
    </row>
    <row r="27" spans="1:14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31.5" x14ac:dyDescent="0.25">
      <c r="A28" s="7"/>
      <c r="B28" s="47" t="s">
        <v>43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2" t="str">
        <f t="shared" ref="E28:J28" si="20">IF(SUM(E8+E9)=0,"",IFERROR((E20+E13)/(E14+E22),""))</f>
        <v/>
      </c>
      <c r="F28" s="12" t="str">
        <f t="shared" si="20"/>
        <v/>
      </c>
      <c r="G28" s="12" t="str">
        <f t="shared" si="20"/>
        <v/>
      </c>
      <c r="H28" s="12" t="str">
        <f t="shared" si="20"/>
        <v/>
      </c>
      <c r="I28" s="12" t="str">
        <f t="shared" si="20"/>
        <v/>
      </c>
      <c r="J28" s="12" t="str">
        <f t="shared" si="20"/>
        <v/>
      </c>
      <c r="K28" s="12" t="str">
        <f t="shared" ref="K28:M28" si="21">IF(SUM(K8+K9)=0,"",IFERROR((K20+K13)/(K14+K22),""))</f>
        <v/>
      </c>
      <c r="L28" s="12" t="str">
        <f t="shared" si="21"/>
        <v/>
      </c>
      <c r="M28" s="12" t="str">
        <f t="shared" si="21"/>
        <v/>
      </c>
      <c r="N28" s="12" t="str">
        <f t="shared" ref="N28" si="22">IF(SUM(N8+N9)=0,"",IFERROR((N20+N13)/(N14+N22),""))</f>
        <v/>
      </c>
    </row>
    <row r="29" spans="1:14" x14ac:dyDescent="0.25"/>
    <row r="30" spans="1:14" x14ac:dyDescent="0.25"/>
    <row r="31" spans="1:14" x14ac:dyDescent="0.25"/>
    <row r="32" spans="1:14" x14ac:dyDescent="0.25">
      <c r="B32" s="1" t="s">
        <v>33</v>
      </c>
    </row>
  </sheetData>
  <sheetProtection algorithmName="SHA-512" hashValue="3gwKJJlNtfgU3WXIxdOB+ebfMr4Omnuo8LukpoXAxoOsYHtA2zA0nmrg3wNevQA22AVSJqGXjyRcouU6HraNCw==" saltValue="aYJgpwgFV+E+ePwfj7S6KA==" spinCount="100000" sheet="1" formatCells="0" formatColumns="0" formatRows="0"/>
  <mergeCells count="2">
    <mergeCell ref="A10:A11"/>
    <mergeCell ref="E5:N5"/>
  </mergeCells>
  <dataValidations count="2">
    <dataValidation allowBlank="1" showInputMessage="1" showErrorMessage="1" prompt="Wstaw 1; jeżeli suma komórek Odsetki od kredytów i Raty spłat kredytu=0" sqref="C22:N22" xr:uid="{F787BDD2-53A5-4450-8E33-C0C415FC8366}"/>
    <dataValidation type="list" allowBlank="1" showInputMessage="1" showErrorMessage="1" sqref="F4" xr:uid="{C690418A-4F82-4079-809D-3493710C45DB}">
      <formula1>$C$6:$I$6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04DF-D0E3-4F81-9C2F-FC15CD5118BE}">
  <sheetPr codeName="Arkusz4">
    <pageSetUpPr fitToPage="1"/>
  </sheetPr>
  <dimension ref="A1:CY32"/>
  <sheetViews>
    <sheetView showGridLines="0" workbookViewId="0"/>
  </sheetViews>
  <sheetFormatPr defaultColWidth="9.140625" defaultRowHeight="15.75" zeroHeight="1" x14ac:dyDescent="0.25"/>
  <cols>
    <col min="1" max="1" width="4.42578125" style="1" customWidth="1"/>
    <col min="2" max="2" width="59.140625" style="1" customWidth="1"/>
    <col min="3" max="14" width="23.85546875" style="1" customWidth="1"/>
    <col min="15" max="103" width="9.140625" style="130"/>
    <col min="104" max="16383" width="9.140625" style="1"/>
    <col min="16384" max="16384" width="2.7109375" style="1" customWidth="1"/>
  </cols>
  <sheetData>
    <row r="1" spans="1:14" x14ac:dyDescent="0.25"/>
    <row r="2" spans="1:14" x14ac:dyDescent="0.25">
      <c r="C2" s="2"/>
    </row>
    <row r="3" spans="1:14" ht="20.25" x14ac:dyDescent="0.3">
      <c r="B3" s="31" t="s">
        <v>40</v>
      </c>
      <c r="C3" s="2"/>
    </row>
    <row r="4" spans="1:14" ht="21" thickBot="1" x14ac:dyDescent="0.35">
      <c r="B4" s="32" t="s">
        <v>22</v>
      </c>
    </row>
    <row r="5" spans="1:14" ht="19.5" thickBot="1" x14ac:dyDescent="0.35">
      <c r="C5" s="30" t="s">
        <v>19</v>
      </c>
      <c r="D5" s="29" t="s">
        <v>32</v>
      </c>
      <c r="E5" s="127" t="s">
        <v>34</v>
      </c>
      <c r="F5" s="128"/>
      <c r="G5" s="128"/>
      <c r="H5" s="128"/>
      <c r="I5" s="128"/>
      <c r="J5" s="128"/>
      <c r="K5" s="128"/>
      <c r="L5" s="128"/>
      <c r="M5" s="129"/>
    </row>
    <row r="6" spans="1:14" ht="22.5" customHeight="1" thickBot="1" x14ac:dyDescent="0.3">
      <c r="A6" s="27" t="s">
        <v>17</v>
      </c>
      <c r="B6" s="27" t="s">
        <v>16</v>
      </c>
      <c r="C6" s="28">
        <f>'2. RZiS bez inwestycji'!C6</f>
        <v>2020</v>
      </c>
      <c r="D6" s="28">
        <f>'2. RZiS bez inwestycji'!D6</f>
        <v>2021</v>
      </c>
      <c r="E6" s="28">
        <f>'2. RZiS bez inwestycji'!E6</f>
        <v>2022</v>
      </c>
      <c r="F6" s="28">
        <f>'2. RZiS bez inwestycji'!F6</f>
        <v>2023</v>
      </c>
      <c r="G6" s="28">
        <f>'2. RZiS bez inwestycji'!G6</f>
        <v>2024</v>
      </c>
      <c r="H6" s="28">
        <f>'2. RZiS bez inwestycji'!H6</f>
        <v>2025</v>
      </c>
      <c r="I6" s="28">
        <f>'2. RZiS bez inwestycji'!I6</f>
        <v>2026</v>
      </c>
      <c r="J6" s="28">
        <f>'2. RZiS bez inwestycji'!J6</f>
        <v>2027</v>
      </c>
      <c r="K6" s="28">
        <f>'2. RZiS bez inwestycji'!K6</f>
        <v>2028</v>
      </c>
      <c r="L6" s="28">
        <f>'2. RZiS bez inwestycji'!L6</f>
        <v>2029</v>
      </c>
      <c r="M6" s="28">
        <f>'2. RZiS bez inwestycji'!M6</f>
        <v>2030</v>
      </c>
      <c r="N6" s="28">
        <f>'2. RZiS bez inwestycji'!N6</f>
        <v>2031</v>
      </c>
    </row>
    <row r="7" spans="1:14" ht="22.5" customHeight="1" thickBot="1" x14ac:dyDescent="0.3">
      <c r="A7" s="40" t="s">
        <v>15</v>
      </c>
      <c r="B7" s="3" t="s">
        <v>14</v>
      </c>
      <c r="C7" s="79">
        <f t="shared" ref="C7:J7" si="0">C8+C9</f>
        <v>0</v>
      </c>
      <c r="D7" s="79">
        <f t="shared" si="0"/>
        <v>0</v>
      </c>
      <c r="E7" s="79">
        <f t="shared" si="0"/>
        <v>0</v>
      </c>
      <c r="F7" s="79">
        <f t="shared" si="0"/>
        <v>0</v>
      </c>
      <c r="G7" s="79">
        <f t="shared" si="0"/>
        <v>0</v>
      </c>
      <c r="H7" s="79">
        <f t="shared" si="0"/>
        <v>0</v>
      </c>
      <c r="I7" s="79">
        <f t="shared" si="0"/>
        <v>0</v>
      </c>
      <c r="J7" s="79">
        <f t="shared" si="0"/>
        <v>0</v>
      </c>
      <c r="K7" s="79">
        <f t="shared" ref="K7:M7" si="1">K8+K9</f>
        <v>0</v>
      </c>
      <c r="L7" s="79">
        <f t="shared" si="1"/>
        <v>0</v>
      </c>
      <c r="M7" s="79">
        <f t="shared" si="1"/>
        <v>0</v>
      </c>
      <c r="N7" s="79">
        <f t="shared" ref="N7" si="2">N8+N9</f>
        <v>0</v>
      </c>
    </row>
    <row r="8" spans="1:14" ht="26.25" customHeight="1" thickBot="1" x14ac:dyDescent="0.3">
      <c r="A8" s="41" t="s">
        <v>13</v>
      </c>
      <c r="B8" s="4" t="s">
        <v>53</v>
      </c>
      <c r="C8" s="80">
        <f>+'2. RZiS bez inwestycji'!C8</f>
        <v>0</v>
      </c>
      <c r="D8" s="80">
        <f>+'2. RZiS bez inwestycji'!D8</f>
        <v>0</v>
      </c>
      <c r="E8" s="80">
        <f>+'2. RZiS bez inwestycji'!E8+'3. RZiS inwestycji'!E8</f>
        <v>0</v>
      </c>
      <c r="F8" s="80">
        <f>+'2. RZiS bez inwestycji'!F8+'3. RZiS inwestycji'!F8</f>
        <v>0</v>
      </c>
      <c r="G8" s="80">
        <f>+'2. RZiS bez inwestycji'!G8+'3. RZiS inwestycji'!G8</f>
        <v>0</v>
      </c>
      <c r="H8" s="80">
        <f>+'2. RZiS bez inwestycji'!H8+'3. RZiS inwestycji'!H8</f>
        <v>0</v>
      </c>
      <c r="I8" s="80">
        <f>+'2. RZiS bez inwestycji'!I8+'3. RZiS inwestycji'!I8</f>
        <v>0</v>
      </c>
      <c r="J8" s="80">
        <f>+'2. RZiS bez inwestycji'!J8+'3. RZiS inwestycji'!J8</f>
        <v>0</v>
      </c>
      <c r="K8" s="80">
        <f>+'2. RZiS bez inwestycji'!K8+'3. RZiS inwestycji'!K8</f>
        <v>0</v>
      </c>
      <c r="L8" s="80">
        <f>+'2. RZiS bez inwestycji'!L8+'3. RZiS inwestycji'!L8</f>
        <v>0</v>
      </c>
      <c r="M8" s="80">
        <f>+'2. RZiS bez inwestycji'!M8+'3. RZiS inwestycji'!M8</f>
        <v>0</v>
      </c>
      <c r="N8" s="80">
        <f>+'2. RZiS bez inwestycji'!N8+'3. RZiS inwestycji'!N8</f>
        <v>0</v>
      </c>
    </row>
    <row r="9" spans="1:14" ht="18.75" customHeight="1" thickBot="1" x14ac:dyDescent="0.3">
      <c r="A9" s="41" t="s">
        <v>12</v>
      </c>
      <c r="B9" s="4" t="s">
        <v>11</v>
      </c>
      <c r="C9" s="80">
        <f>+'2. RZiS bez inwestycji'!C9</f>
        <v>0</v>
      </c>
      <c r="D9" s="80">
        <f>+'2. RZiS bez inwestycji'!D9</f>
        <v>0</v>
      </c>
      <c r="E9" s="80">
        <f>+'2. RZiS bez inwestycji'!E9+'3. RZiS inwestycji'!E9</f>
        <v>0</v>
      </c>
      <c r="F9" s="80">
        <f>+'2. RZiS bez inwestycji'!F9+'3. RZiS inwestycji'!F9</f>
        <v>0</v>
      </c>
      <c r="G9" s="80">
        <f>+'2. RZiS bez inwestycji'!G9+'3. RZiS inwestycji'!G9</f>
        <v>0</v>
      </c>
      <c r="H9" s="80">
        <f>+'2. RZiS bez inwestycji'!H9+'3. RZiS inwestycji'!H9</f>
        <v>0</v>
      </c>
      <c r="I9" s="80">
        <f>+'2. RZiS bez inwestycji'!I9+'3. RZiS inwestycji'!I9</f>
        <v>0</v>
      </c>
      <c r="J9" s="80">
        <f>+'2. RZiS bez inwestycji'!J9+'3. RZiS inwestycji'!J9</f>
        <v>0</v>
      </c>
      <c r="K9" s="80">
        <f>+'2. RZiS bez inwestycji'!K9+'3. RZiS inwestycji'!K9</f>
        <v>0</v>
      </c>
      <c r="L9" s="80">
        <f>+'2. RZiS bez inwestycji'!L9+'3. RZiS inwestycji'!L9</f>
        <v>0</v>
      </c>
      <c r="M9" s="80">
        <f>+'2. RZiS bez inwestycji'!M9+'3. RZiS inwestycji'!M9</f>
        <v>0</v>
      </c>
      <c r="N9" s="80">
        <f>+'2. RZiS bez inwestycji'!N9+'3. RZiS inwestycji'!N9</f>
        <v>0</v>
      </c>
    </row>
    <row r="10" spans="1:14" ht="27" customHeight="1" x14ac:dyDescent="0.25">
      <c r="A10" s="133" t="s">
        <v>10</v>
      </c>
      <c r="B10" s="5" t="s">
        <v>37</v>
      </c>
      <c r="C10" s="81">
        <f>C12+C13+C14+C15+C16+C17</f>
        <v>0</v>
      </c>
      <c r="D10" s="81">
        <f t="shared" ref="D10:I10" si="3">D12+D13+D14+D15+D16+D17</f>
        <v>0</v>
      </c>
      <c r="E10" s="81">
        <f t="shared" si="3"/>
        <v>0</v>
      </c>
      <c r="F10" s="81">
        <f t="shared" si="3"/>
        <v>0</v>
      </c>
      <c r="G10" s="81">
        <f t="shared" si="3"/>
        <v>0</v>
      </c>
      <c r="H10" s="81">
        <f t="shared" si="3"/>
        <v>0</v>
      </c>
      <c r="I10" s="81">
        <f t="shared" si="3"/>
        <v>0</v>
      </c>
      <c r="J10" s="81">
        <f t="shared" ref="J10:M10" si="4">J12+J13+J14+J15+J16+J17</f>
        <v>0</v>
      </c>
      <c r="K10" s="81">
        <f t="shared" si="4"/>
        <v>0</v>
      </c>
      <c r="L10" s="81">
        <f t="shared" si="4"/>
        <v>0</v>
      </c>
      <c r="M10" s="81">
        <f t="shared" si="4"/>
        <v>0</v>
      </c>
      <c r="N10" s="81">
        <f t="shared" ref="N10" si="5">N12+N13+N14+N15+N16+N17</f>
        <v>0</v>
      </c>
    </row>
    <row r="11" spans="1:14" ht="16.5" thickBot="1" x14ac:dyDescent="0.3">
      <c r="A11" s="134"/>
      <c r="B11" s="3" t="s">
        <v>9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9.5" customHeight="1" thickBot="1" x14ac:dyDescent="0.3">
      <c r="A12" s="41"/>
      <c r="B12" s="4" t="s">
        <v>8</v>
      </c>
      <c r="C12" s="80">
        <f>+'2. RZiS bez inwestycji'!C12</f>
        <v>0</v>
      </c>
      <c r="D12" s="80">
        <f>+'2. RZiS bez inwestycji'!D12</f>
        <v>0</v>
      </c>
      <c r="E12" s="80">
        <f>+'2. RZiS bez inwestycji'!E12+'3. RZiS inwestycji'!E12</f>
        <v>0</v>
      </c>
      <c r="F12" s="80">
        <f>+'2. RZiS bez inwestycji'!F12+'3. RZiS inwestycji'!F12</f>
        <v>0</v>
      </c>
      <c r="G12" s="80">
        <f>+'2. RZiS bez inwestycji'!G12+'3. RZiS inwestycji'!G12</f>
        <v>0</v>
      </c>
      <c r="H12" s="80">
        <f>+'2. RZiS bez inwestycji'!H12+'3. RZiS inwestycji'!H12</f>
        <v>0</v>
      </c>
      <c r="I12" s="80">
        <f>+'2. RZiS bez inwestycji'!I12+'3. RZiS inwestycji'!I12</f>
        <v>0</v>
      </c>
      <c r="J12" s="80">
        <f>+'2. RZiS bez inwestycji'!J12+'3. RZiS inwestycji'!J12</f>
        <v>0</v>
      </c>
      <c r="K12" s="80">
        <f>+'2. RZiS bez inwestycji'!K12+'3. RZiS inwestycji'!K12</f>
        <v>0</v>
      </c>
      <c r="L12" s="80">
        <f>+'2. RZiS bez inwestycji'!L12+'3. RZiS inwestycji'!L12</f>
        <v>0</v>
      </c>
      <c r="M12" s="80">
        <f>+'2. RZiS bez inwestycji'!M12+'3. RZiS inwestycji'!M12</f>
        <v>0</v>
      </c>
      <c r="N12" s="80">
        <f>+'2. RZiS bez inwestycji'!N12+'3. RZiS inwestycji'!N12</f>
        <v>0</v>
      </c>
    </row>
    <row r="13" spans="1:14" ht="16.5" customHeight="1" thickBot="1" x14ac:dyDescent="0.3">
      <c r="A13" s="41"/>
      <c r="B13" s="4" t="s">
        <v>7</v>
      </c>
      <c r="C13" s="80">
        <f>+'2. RZiS bez inwestycji'!C13</f>
        <v>0</v>
      </c>
      <c r="D13" s="80">
        <f>+'2. RZiS bez inwestycji'!D13</f>
        <v>0</v>
      </c>
      <c r="E13" s="80">
        <f>+'2. RZiS bez inwestycji'!E13+'3. RZiS inwestycji'!E13</f>
        <v>0</v>
      </c>
      <c r="F13" s="80">
        <f>+'2. RZiS bez inwestycji'!F13+'3. RZiS inwestycji'!F13</f>
        <v>0</v>
      </c>
      <c r="G13" s="80">
        <f>+'2. RZiS bez inwestycji'!G13+'3. RZiS inwestycji'!G13</f>
        <v>0</v>
      </c>
      <c r="H13" s="80">
        <f>+'2. RZiS bez inwestycji'!H13+'3. RZiS inwestycji'!H13</f>
        <v>0</v>
      </c>
      <c r="I13" s="80">
        <f>+'2. RZiS bez inwestycji'!I13+'3. RZiS inwestycji'!I13</f>
        <v>0</v>
      </c>
      <c r="J13" s="80">
        <f>+'2. RZiS bez inwestycji'!J13+'3. RZiS inwestycji'!J13</f>
        <v>0</v>
      </c>
      <c r="K13" s="80">
        <f>+'2. RZiS bez inwestycji'!K13+'3. RZiS inwestycji'!K13</f>
        <v>0</v>
      </c>
      <c r="L13" s="80">
        <f>+'2. RZiS bez inwestycji'!L13+'3. RZiS inwestycji'!L13</f>
        <v>0</v>
      </c>
      <c r="M13" s="80">
        <f>+'2. RZiS bez inwestycji'!M13+'3. RZiS inwestycji'!M13</f>
        <v>0</v>
      </c>
      <c r="N13" s="80">
        <f>+'2. RZiS bez inwestycji'!N13+'3. RZiS inwestycji'!N13</f>
        <v>0</v>
      </c>
    </row>
    <row r="14" spans="1:14" ht="26.25" customHeight="1" thickBot="1" x14ac:dyDescent="0.3">
      <c r="A14" s="41"/>
      <c r="B14" s="4" t="s">
        <v>6</v>
      </c>
      <c r="C14" s="80">
        <f>+'2. RZiS bez inwestycji'!C14</f>
        <v>0</v>
      </c>
      <c r="D14" s="80">
        <f>+'2. RZiS bez inwestycji'!D14</f>
        <v>0</v>
      </c>
      <c r="E14" s="80">
        <f>+'2. RZiS bez inwestycji'!E14+'3. RZiS inwestycji'!E14</f>
        <v>0</v>
      </c>
      <c r="F14" s="80">
        <f>+'2. RZiS bez inwestycji'!F14+'3. RZiS inwestycji'!F14</f>
        <v>0</v>
      </c>
      <c r="G14" s="80">
        <f>+'2. RZiS bez inwestycji'!G14+'3. RZiS inwestycji'!G14</f>
        <v>0</v>
      </c>
      <c r="H14" s="80">
        <f>+'2. RZiS bez inwestycji'!H14+'3. RZiS inwestycji'!H14</f>
        <v>0</v>
      </c>
      <c r="I14" s="80">
        <f>+'2. RZiS bez inwestycji'!I14+'3. RZiS inwestycji'!I14</f>
        <v>0</v>
      </c>
      <c r="J14" s="80">
        <f>+'2. RZiS bez inwestycji'!J14+'3. RZiS inwestycji'!J14</f>
        <v>0</v>
      </c>
      <c r="K14" s="80">
        <f>+'2. RZiS bez inwestycji'!K14+'3. RZiS inwestycji'!K14</f>
        <v>0</v>
      </c>
      <c r="L14" s="80">
        <f>+'2. RZiS bez inwestycji'!L14+'3. RZiS inwestycji'!L14</f>
        <v>0</v>
      </c>
      <c r="M14" s="80">
        <f>+'2. RZiS bez inwestycji'!M14+'3. RZiS inwestycji'!M14</f>
        <v>0</v>
      </c>
      <c r="N14" s="80">
        <f>+'2. RZiS bez inwestycji'!N14+'3. RZiS inwestycji'!N14</f>
        <v>0</v>
      </c>
    </row>
    <row r="15" spans="1:14" ht="27" customHeight="1" thickBot="1" x14ac:dyDescent="0.3">
      <c r="A15" s="41"/>
      <c r="B15" s="4" t="s">
        <v>5</v>
      </c>
      <c r="C15" s="80">
        <f>+'2. RZiS bez inwestycji'!C15</f>
        <v>0</v>
      </c>
      <c r="D15" s="80">
        <f>+'2. RZiS bez inwestycji'!D15</f>
        <v>0</v>
      </c>
      <c r="E15" s="80">
        <f>+'2. RZiS bez inwestycji'!E15+'3. RZiS inwestycji'!E15</f>
        <v>0</v>
      </c>
      <c r="F15" s="80">
        <f>+'2. RZiS bez inwestycji'!F15+'3. RZiS inwestycji'!F15</f>
        <v>0</v>
      </c>
      <c r="G15" s="80">
        <f>+'2. RZiS bez inwestycji'!G15+'3. RZiS inwestycji'!G15</f>
        <v>0</v>
      </c>
      <c r="H15" s="80">
        <f>+'2. RZiS bez inwestycji'!H15+'3. RZiS inwestycji'!H15</f>
        <v>0</v>
      </c>
      <c r="I15" s="80">
        <f>+'2. RZiS bez inwestycji'!I15+'3. RZiS inwestycji'!I15</f>
        <v>0</v>
      </c>
      <c r="J15" s="80">
        <f>+'2. RZiS bez inwestycji'!J15+'3. RZiS inwestycji'!J15</f>
        <v>0</v>
      </c>
      <c r="K15" s="80">
        <f>+'2. RZiS bez inwestycji'!K15+'3. RZiS inwestycji'!K15</f>
        <v>0</v>
      </c>
      <c r="L15" s="80">
        <f>+'2. RZiS bez inwestycji'!L15+'3. RZiS inwestycji'!L15</f>
        <v>0</v>
      </c>
      <c r="M15" s="80">
        <f>+'2. RZiS bez inwestycji'!M15+'3. RZiS inwestycji'!M15</f>
        <v>0</v>
      </c>
      <c r="N15" s="80">
        <f>+'2. RZiS bez inwestycji'!N15+'3. RZiS inwestycji'!N15</f>
        <v>0</v>
      </c>
    </row>
    <row r="16" spans="1:14" ht="22.5" customHeight="1" thickBot="1" x14ac:dyDescent="0.3">
      <c r="A16" s="41"/>
      <c r="B16" s="4" t="s">
        <v>4</v>
      </c>
      <c r="C16" s="80">
        <f>+'2. RZiS bez inwestycji'!C16</f>
        <v>0</v>
      </c>
      <c r="D16" s="80">
        <f>+'2. RZiS bez inwestycji'!D16</f>
        <v>0</v>
      </c>
      <c r="E16" s="80">
        <f>+'2. RZiS bez inwestycji'!E16+'3. RZiS inwestycji'!E16</f>
        <v>0</v>
      </c>
      <c r="F16" s="80">
        <f>+'2. RZiS bez inwestycji'!F16+'3. RZiS inwestycji'!F16</f>
        <v>0</v>
      </c>
      <c r="G16" s="80">
        <f>+'2. RZiS bez inwestycji'!G16+'3. RZiS inwestycji'!G16</f>
        <v>0</v>
      </c>
      <c r="H16" s="80">
        <f>+'2. RZiS bez inwestycji'!H16+'3. RZiS inwestycji'!H16</f>
        <v>0</v>
      </c>
      <c r="I16" s="80">
        <f>+'2. RZiS bez inwestycji'!I16+'3. RZiS inwestycji'!I16</f>
        <v>0</v>
      </c>
      <c r="J16" s="80">
        <f>+'2. RZiS bez inwestycji'!J16+'3. RZiS inwestycji'!J16</f>
        <v>0</v>
      </c>
      <c r="K16" s="80">
        <f>+'2. RZiS bez inwestycji'!K16+'3. RZiS inwestycji'!K16</f>
        <v>0</v>
      </c>
      <c r="L16" s="80">
        <f>+'2. RZiS bez inwestycji'!L16+'3. RZiS inwestycji'!L16</f>
        <v>0</v>
      </c>
      <c r="M16" s="80">
        <f>+'2. RZiS bez inwestycji'!M16+'3. RZiS inwestycji'!M16</f>
        <v>0</v>
      </c>
      <c r="N16" s="80">
        <f>+'2. RZiS bez inwestycji'!N16+'3. RZiS inwestycji'!N16</f>
        <v>0</v>
      </c>
    </row>
    <row r="17" spans="1:103" ht="33.75" customHeight="1" thickBot="1" x14ac:dyDescent="0.3">
      <c r="A17" s="41"/>
      <c r="B17" s="4" t="s">
        <v>24</v>
      </c>
      <c r="C17" s="80">
        <f>+'2. RZiS bez inwestycji'!C17</f>
        <v>0</v>
      </c>
      <c r="D17" s="80">
        <f>+'2. RZiS bez inwestycji'!D17</f>
        <v>0</v>
      </c>
      <c r="E17" s="80">
        <f>+'2. RZiS bez inwestycji'!E17+'3. RZiS inwestycji'!E17</f>
        <v>0</v>
      </c>
      <c r="F17" s="80">
        <f>+'2. RZiS bez inwestycji'!F17+'3. RZiS inwestycji'!F17</f>
        <v>0</v>
      </c>
      <c r="G17" s="80">
        <f>+'2. RZiS bez inwestycji'!G17+'3. RZiS inwestycji'!G17</f>
        <v>0</v>
      </c>
      <c r="H17" s="80">
        <f>+'2. RZiS bez inwestycji'!H17+'3. RZiS inwestycji'!H17</f>
        <v>0</v>
      </c>
      <c r="I17" s="80">
        <f>+'2. RZiS bez inwestycji'!I17+'3. RZiS inwestycji'!I17</f>
        <v>0</v>
      </c>
      <c r="J17" s="80">
        <f>+'2. RZiS bez inwestycji'!J17+'3. RZiS inwestycji'!J17</f>
        <v>0</v>
      </c>
      <c r="K17" s="80">
        <f>+'2. RZiS bez inwestycji'!K17+'3. RZiS inwestycji'!K17</f>
        <v>0</v>
      </c>
      <c r="L17" s="80">
        <f>+'2. RZiS bez inwestycji'!L17+'3. RZiS inwestycji'!L17</f>
        <v>0</v>
      </c>
      <c r="M17" s="80">
        <f>+'2. RZiS bez inwestycji'!M17+'3. RZiS inwestycji'!M17</f>
        <v>0</v>
      </c>
      <c r="N17" s="80">
        <f>+'2. RZiS bez inwestycji'!N17+'3. RZiS inwestycji'!N17</f>
        <v>0</v>
      </c>
    </row>
    <row r="18" spans="1:103" ht="20.25" customHeight="1" thickBot="1" x14ac:dyDescent="0.3">
      <c r="A18" s="40" t="s">
        <v>3</v>
      </c>
      <c r="B18" s="3" t="s">
        <v>38</v>
      </c>
      <c r="C18" s="79">
        <f>C7-C10</f>
        <v>0</v>
      </c>
      <c r="D18" s="79">
        <f t="shared" ref="D18:J18" si="6">D7-D10</f>
        <v>0</v>
      </c>
      <c r="E18" s="79">
        <f t="shared" si="6"/>
        <v>0</v>
      </c>
      <c r="F18" s="79">
        <f t="shared" si="6"/>
        <v>0</v>
      </c>
      <c r="G18" s="79">
        <f t="shared" si="6"/>
        <v>0</v>
      </c>
      <c r="H18" s="79">
        <f t="shared" si="6"/>
        <v>0</v>
      </c>
      <c r="I18" s="79">
        <f t="shared" si="6"/>
        <v>0</v>
      </c>
      <c r="J18" s="79">
        <f t="shared" si="6"/>
        <v>0</v>
      </c>
      <c r="K18" s="79">
        <f t="shared" ref="K18:M18" si="7">K7-K10</f>
        <v>0</v>
      </c>
      <c r="L18" s="79">
        <f t="shared" si="7"/>
        <v>0</v>
      </c>
      <c r="M18" s="79">
        <f t="shared" si="7"/>
        <v>0</v>
      </c>
      <c r="N18" s="79">
        <f t="shared" ref="N18" si="8">N7-N10</f>
        <v>0</v>
      </c>
    </row>
    <row r="19" spans="1:103" ht="21.75" customHeight="1" thickBot="1" x14ac:dyDescent="0.3">
      <c r="A19" s="41" t="s">
        <v>2</v>
      </c>
      <c r="B19" s="4" t="s">
        <v>0</v>
      </c>
      <c r="C19" s="80">
        <f>+'2. RZiS bez inwestycji'!C19</f>
        <v>0</v>
      </c>
      <c r="D19" s="80">
        <f>+'2. RZiS bez inwestycji'!D19</f>
        <v>0</v>
      </c>
      <c r="E19" s="80">
        <f>+'2. RZiS bez inwestycji'!E19+'3. RZiS inwestycji'!E19</f>
        <v>0</v>
      </c>
      <c r="F19" s="80">
        <f>+'2. RZiS bez inwestycji'!F19+'3. RZiS inwestycji'!F19</f>
        <v>0</v>
      </c>
      <c r="G19" s="80">
        <f>+'2. RZiS bez inwestycji'!G19+'3. RZiS inwestycji'!G19</f>
        <v>0</v>
      </c>
      <c r="H19" s="80">
        <f>+'2. RZiS bez inwestycji'!H19+'3. RZiS inwestycji'!H19</f>
        <v>0</v>
      </c>
      <c r="I19" s="80">
        <f>+'2. RZiS bez inwestycji'!I19+'3. RZiS inwestycji'!I19</f>
        <v>0</v>
      </c>
      <c r="J19" s="80">
        <f>+'2. RZiS bez inwestycji'!J19+'3. RZiS inwestycji'!J19</f>
        <v>0</v>
      </c>
      <c r="K19" s="80">
        <f>+'2. RZiS bez inwestycji'!K19+'3. RZiS inwestycji'!K19</f>
        <v>0</v>
      </c>
      <c r="L19" s="80">
        <f>+'2. RZiS bez inwestycji'!L19+'3. RZiS inwestycji'!L19</f>
        <v>0</v>
      </c>
      <c r="M19" s="80">
        <f>+'2. RZiS bez inwestycji'!M19+'3. RZiS inwestycji'!M19</f>
        <v>0</v>
      </c>
      <c r="N19" s="80">
        <f>+'2. RZiS bez inwestycji'!N19+'3. RZiS inwestycji'!N19</f>
        <v>0</v>
      </c>
    </row>
    <row r="20" spans="1:103" ht="23.25" customHeight="1" thickBot="1" x14ac:dyDescent="0.3">
      <c r="A20" s="42" t="s">
        <v>1</v>
      </c>
      <c r="B20" s="6" t="s">
        <v>39</v>
      </c>
      <c r="C20" s="83">
        <f t="shared" ref="C20:J20" si="9">C18-C19</f>
        <v>0</v>
      </c>
      <c r="D20" s="83">
        <f t="shared" si="9"/>
        <v>0</v>
      </c>
      <c r="E20" s="83">
        <f t="shared" si="9"/>
        <v>0</v>
      </c>
      <c r="F20" s="83">
        <f t="shared" si="9"/>
        <v>0</v>
      </c>
      <c r="G20" s="83">
        <f t="shared" si="9"/>
        <v>0</v>
      </c>
      <c r="H20" s="83">
        <f t="shared" si="9"/>
        <v>0</v>
      </c>
      <c r="I20" s="83">
        <f t="shared" si="9"/>
        <v>0</v>
      </c>
      <c r="J20" s="83">
        <f t="shared" si="9"/>
        <v>0</v>
      </c>
      <c r="K20" s="83">
        <f t="shared" ref="K20:M20" si="10">K18-K19</f>
        <v>0</v>
      </c>
      <c r="L20" s="83">
        <f t="shared" si="10"/>
        <v>0</v>
      </c>
      <c r="M20" s="83">
        <f t="shared" si="10"/>
        <v>0</v>
      </c>
      <c r="N20" s="83">
        <f t="shared" ref="N20" si="11">N18-N19</f>
        <v>0</v>
      </c>
    </row>
    <row r="21" spans="1:103" ht="20.25" customHeight="1" thickBot="1" x14ac:dyDescent="0.3">
      <c r="A21" s="43"/>
      <c r="B21" s="4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03" s="117" customFormat="1" ht="20.25" customHeight="1" thickBot="1" x14ac:dyDescent="0.3">
      <c r="A22" s="114" t="s">
        <v>42</v>
      </c>
      <c r="B22" s="115" t="s">
        <v>41</v>
      </c>
      <c r="C22" s="116">
        <f>+'2. RZiS bez inwestycji'!C22</f>
        <v>1</v>
      </c>
      <c r="D22" s="116">
        <f>+'2. RZiS bez inwestycji'!D22</f>
        <v>1</v>
      </c>
      <c r="E22" s="116">
        <f>+'2. RZiS bez inwestycji'!E22+'3. RZiS inwestycji'!E22</f>
        <v>2</v>
      </c>
      <c r="F22" s="116">
        <f>+'2. RZiS bez inwestycji'!F22+'3. RZiS inwestycji'!F22</f>
        <v>2</v>
      </c>
      <c r="G22" s="116">
        <f>+'2. RZiS bez inwestycji'!G22+'3. RZiS inwestycji'!G22</f>
        <v>2</v>
      </c>
      <c r="H22" s="116">
        <f>+'2. RZiS bez inwestycji'!H22+'3. RZiS inwestycji'!H22</f>
        <v>2</v>
      </c>
      <c r="I22" s="116">
        <f>+'2. RZiS bez inwestycji'!I22+'3. RZiS inwestycji'!I22</f>
        <v>2</v>
      </c>
      <c r="J22" s="116">
        <f>+'2. RZiS bez inwestycji'!J22+'3. RZiS inwestycji'!J22</f>
        <v>2</v>
      </c>
      <c r="K22" s="116">
        <f>+'2. RZiS bez inwestycji'!K22+'3. RZiS inwestycji'!K22</f>
        <v>2</v>
      </c>
      <c r="L22" s="116">
        <f>+'2. RZiS bez inwestycji'!L22+'3. RZiS inwestycji'!L22</f>
        <v>2</v>
      </c>
      <c r="M22" s="116">
        <f>+'2. RZiS bez inwestycji'!M22+'3. RZiS inwestycji'!M22</f>
        <v>2</v>
      </c>
      <c r="N22" s="116">
        <v>2</v>
      </c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130"/>
      <c r="CT22" s="130"/>
      <c r="CU22" s="130"/>
      <c r="CV22" s="130"/>
      <c r="CW22" s="130"/>
      <c r="CX22" s="130"/>
      <c r="CY22" s="130"/>
    </row>
    <row r="23" spans="1:103" ht="21" customHeight="1" x14ac:dyDescent="0.25"/>
    <row r="24" spans="1:103" x14ac:dyDescent="0.25">
      <c r="A24" s="7" t="s">
        <v>17</v>
      </c>
      <c r="B24" s="10" t="s">
        <v>23</v>
      </c>
      <c r="C24" s="11">
        <f t="shared" ref="C24:J24" si="12">+C6</f>
        <v>2020</v>
      </c>
      <c r="D24" s="11">
        <f t="shared" si="12"/>
        <v>2021</v>
      </c>
      <c r="E24" s="11">
        <f t="shared" si="12"/>
        <v>2022</v>
      </c>
      <c r="F24" s="11">
        <f t="shared" si="12"/>
        <v>2023</v>
      </c>
      <c r="G24" s="11">
        <f t="shared" si="12"/>
        <v>2024</v>
      </c>
      <c r="H24" s="11">
        <f t="shared" si="12"/>
        <v>2025</v>
      </c>
      <c r="I24" s="11">
        <f t="shared" si="12"/>
        <v>2026</v>
      </c>
      <c r="J24" s="11">
        <f t="shared" si="12"/>
        <v>2027</v>
      </c>
      <c r="K24" s="11">
        <f t="shared" ref="K24:M24" si="13">+K6</f>
        <v>2028</v>
      </c>
      <c r="L24" s="11">
        <f t="shared" si="13"/>
        <v>2029</v>
      </c>
      <c r="M24" s="11">
        <f t="shared" si="13"/>
        <v>2030</v>
      </c>
      <c r="N24" s="11">
        <f t="shared" ref="N24" si="14">+N6</f>
        <v>2031</v>
      </c>
    </row>
    <row r="25" spans="1:103" x14ac:dyDescent="0.25">
      <c r="A25" s="9" t="s">
        <v>15</v>
      </c>
      <c r="B25" s="8" t="s">
        <v>55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03" ht="31.5" customHeight="1" x14ac:dyDescent="0.25">
      <c r="A26" s="7"/>
      <c r="B26" s="7" t="s">
        <v>18</v>
      </c>
      <c r="C26" s="85" t="str">
        <f>IFERROR(C20/C8,"")</f>
        <v/>
      </c>
      <c r="D26" s="85" t="str">
        <f t="shared" ref="D26:J26" si="15">IFERROR(D20/D8,"")</f>
        <v/>
      </c>
      <c r="E26" s="85" t="str">
        <f t="shared" si="15"/>
        <v/>
      </c>
      <c r="F26" s="85" t="str">
        <f t="shared" si="15"/>
        <v/>
      </c>
      <c r="G26" s="85" t="str">
        <f t="shared" si="15"/>
        <v/>
      </c>
      <c r="H26" s="85" t="str">
        <f t="shared" si="15"/>
        <v/>
      </c>
      <c r="I26" s="85" t="str">
        <f t="shared" si="15"/>
        <v/>
      </c>
      <c r="J26" s="85" t="str">
        <f t="shared" si="15"/>
        <v/>
      </c>
      <c r="K26" s="85" t="str">
        <f t="shared" ref="K26:M26" si="16">IFERROR(K20/K8,"")</f>
        <v/>
      </c>
      <c r="L26" s="85" t="str">
        <f t="shared" si="16"/>
        <v/>
      </c>
      <c r="M26" s="85" t="str">
        <f t="shared" si="16"/>
        <v/>
      </c>
      <c r="N26" s="85" t="str">
        <f t="shared" ref="N26" si="17">IFERROR(N20/N8,"")</f>
        <v/>
      </c>
    </row>
    <row r="27" spans="1:103" ht="31.5" x14ac:dyDescent="0.25">
      <c r="A27" s="9" t="s">
        <v>13</v>
      </c>
      <c r="B27" s="46" t="s">
        <v>44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03" ht="31.5" x14ac:dyDescent="0.25">
      <c r="A28" s="7"/>
      <c r="B28" s="47" t="s">
        <v>43</v>
      </c>
      <c r="C28" s="85" t="str">
        <f>IF(SUM(C8+C9)=0,"",IFERROR((C20+C13)/(C14+C22),""))</f>
        <v/>
      </c>
      <c r="D28" s="85" t="str">
        <f t="shared" ref="D28:J28" si="18">IF(SUM(D8+D9)=0,"",IFERROR((D20+D13)/(D14+D22),""))</f>
        <v/>
      </c>
      <c r="E28" s="85" t="str">
        <f t="shared" si="18"/>
        <v/>
      </c>
      <c r="F28" s="85" t="str">
        <f t="shared" si="18"/>
        <v/>
      </c>
      <c r="G28" s="85" t="str">
        <f t="shared" si="18"/>
        <v/>
      </c>
      <c r="H28" s="85" t="str">
        <f t="shared" si="18"/>
        <v/>
      </c>
      <c r="I28" s="85" t="str">
        <f t="shared" si="18"/>
        <v/>
      </c>
      <c r="J28" s="85" t="str">
        <f t="shared" si="18"/>
        <v/>
      </c>
      <c r="K28" s="85" t="str">
        <f t="shared" ref="K28:M28" si="19">IF(SUM(K8+K9)=0,"",IFERROR((K20+K13)/(K14+K22),""))</f>
        <v/>
      </c>
      <c r="L28" s="85" t="str">
        <f t="shared" si="19"/>
        <v/>
      </c>
      <c r="M28" s="85" t="str">
        <f t="shared" si="19"/>
        <v/>
      </c>
      <c r="N28" s="85" t="str">
        <f t="shared" ref="N28" si="20">IF(SUM(N8+N9)=0,"",IFERROR((N20+N13)/(N14+N22),""))</f>
        <v/>
      </c>
    </row>
    <row r="29" spans="1:103" x14ac:dyDescent="0.25"/>
    <row r="30" spans="1:103" x14ac:dyDescent="0.25"/>
    <row r="31" spans="1:103" x14ac:dyDescent="0.25"/>
    <row r="32" spans="1:103" x14ac:dyDescent="0.25">
      <c r="B32" s="1" t="s">
        <v>33</v>
      </c>
    </row>
  </sheetData>
  <sheetProtection algorithmName="SHA-512" hashValue="ZrTTOIrX9pBKd6hvlCg28nAqknJ4eXq2sAVDejBwjudiEuHmG0yRfz8u5puREb72zk7FEqwyZX2shukDmBxhiQ==" saltValue="rZKyaUr5Hcir1UJ3yDzBMA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56E-CBB3-404C-8FDE-4EEF15C77DF1}">
  <sheetPr codeName="Arkusz5">
    <pageSetUpPr fitToPage="1"/>
  </sheetPr>
  <dimension ref="A1:V22"/>
  <sheetViews>
    <sheetView showGridLines="0" workbookViewId="0"/>
  </sheetViews>
  <sheetFormatPr defaultColWidth="12.28515625" defaultRowHeight="12.75" zeroHeight="1" x14ac:dyDescent="0.2"/>
  <cols>
    <col min="1" max="1" width="5.140625" style="14" customWidth="1"/>
    <col min="2" max="2" width="78.28515625" style="14" customWidth="1"/>
    <col min="3" max="3" width="27.140625" style="14" customWidth="1"/>
    <col min="4" max="4" width="27.28515625" style="14" customWidth="1"/>
    <col min="5" max="7" width="25" style="14" customWidth="1"/>
    <col min="8" max="8" width="23.5703125" style="14" customWidth="1"/>
    <col min="9" max="16384" width="12.28515625" style="14"/>
  </cols>
  <sheetData>
    <row r="1" spans="1:22" ht="37.5" customHeight="1" thickBot="1" x14ac:dyDescent="0.35">
      <c r="B1" s="13" t="s">
        <v>35</v>
      </c>
      <c r="C1" s="121">
        <v>0</v>
      </c>
      <c r="D1" s="121">
        <f>C1+1</f>
        <v>1</v>
      </c>
      <c r="E1" s="121">
        <f t="shared" ref="E1:G2" si="0">D1+1</f>
        <v>2</v>
      </c>
      <c r="F1" s="121">
        <f>IF(F20302&gt;J2,"",E1+1)</f>
        <v>3</v>
      </c>
      <c r="G1" s="121">
        <f t="shared" ref="G1:H1" si="1">IF(G20302&gt;K2,"",F1+1)</f>
        <v>4</v>
      </c>
      <c r="H1" s="121">
        <f t="shared" si="1"/>
        <v>5</v>
      </c>
    </row>
    <row r="2" spans="1:22" s="15" customFormat="1" ht="58.5" customHeight="1" thickBot="1" x14ac:dyDescent="0.35">
      <c r="B2" s="120" t="s">
        <v>66</v>
      </c>
      <c r="C2" s="105">
        <v>2026</v>
      </c>
      <c r="D2" s="100">
        <f>C2+1</f>
        <v>2027</v>
      </c>
      <c r="E2" s="100">
        <f t="shared" si="0"/>
        <v>2028</v>
      </c>
      <c r="F2" s="100">
        <f t="shared" si="0"/>
        <v>2029</v>
      </c>
      <c r="G2" s="100">
        <f t="shared" si="0"/>
        <v>2030</v>
      </c>
      <c r="H2" s="100">
        <f t="shared" ref="H2" si="2">G2+1</f>
        <v>2031</v>
      </c>
      <c r="V2" s="15">
        <v>2020</v>
      </c>
    </row>
    <row r="3" spans="1:22" s="15" customFormat="1" ht="24.75" customHeight="1" thickTop="1" x14ac:dyDescent="0.3">
      <c r="B3" s="17" t="s">
        <v>54</v>
      </c>
      <c r="C3" s="109">
        <f ca="1">OFFSET('3. RZiS inwestycji'!$C7,0,C2-'3. RZiS inwestycji'!$C6)</f>
        <v>0</v>
      </c>
      <c r="D3" s="109">
        <f ca="1">OFFSET('3. RZiS inwestycji'!$C7,0,D2-'3. RZiS inwestycji'!$C6)</f>
        <v>0</v>
      </c>
      <c r="E3" s="109">
        <f ca="1">OFFSET('3. RZiS inwestycji'!$C7,0,E2-'3. RZiS inwestycji'!$C6)</f>
        <v>0</v>
      </c>
      <c r="F3" s="109">
        <f ca="1">OFFSET('3. RZiS inwestycji'!$C7,0,F2-'3. RZiS inwestycji'!$C6)</f>
        <v>0</v>
      </c>
      <c r="G3" s="109">
        <f ca="1">OFFSET('3. RZiS inwestycji'!$C7,0,G2-'3. RZiS inwestycji'!$C6)</f>
        <v>0</v>
      </c>
      <c r="H3" s="109">
        <f ca="1">OFFSET('3. RZiS inwestycji'!$C7,0,H2-'3. RZiS inwestycji'!$C6)</f>
        <v>0</v>
      </c>
      <c r="V3" s="15">
        <f>+V2+1</f>
        <v>2021</v>
      </c>
    </row>
    <row r="4" spans="1:22" s="15" customFormat="1" ht="24.75" customHeight="1" x14ac:dyDescent="0.3">
      <c r="B4" s="16" t="s">
        <v>25</v>
      </c>
      <c r="C4" s="97">
        <f ca="1">OFFSET('3. RZiS inwestycji'!$C10,0,C2-'3. RZiS inwestycji'!$C6)</f>
        <v>0</v>
      </c>
      <c r="D4" s="97">
        <f ca="1">OFFSET('3. RZiS inwestycji'!$C10,0,D2-'3. RZiS inwestycji'!$C6)</f>
        <v>0</v>
      </c>
      <c r="E4" s="97">
        <f ca="1">OFFSET('3. RZiS inwestycji'!$C10,0,E2-'3. RZiS inwestycji'!$C6)</f>
        <v>0</v>
      </c>
      <c r="F4" s="97">
        <f ca="1">OFFSET('3. RZiS inwestycji'!$C10,0,F2-'3. RZiS inwestycji'!$C6)</f>
        <v>0</v>
      </c>
      <c r="G4" s="97">
        <f ca="1">OFFSET('3. RZiS inwestycji'!$C10,0,G2-'3. RZiS inwestycji'!$C6)</f>
        <v>0</v>
      </c>
      <c r="H4" s="97">
        <f ca="1">OFFSET('3. RZiS inwestycji'!$C10,0,H2-'3. RZiS inwestycji'!$C6)</f>
        <v>0</v>
      </c>
      <c r="V4" s="15">
        <f t="shared" ref="V4:V7" si="3">+V3+1</f>
        <v>2022</v>
      </c>
    </row>
    <row r="5" spans="1:22" s="15" customFormat="1" ht="24.75" customHeight="1" x14ac:dyDescent="0.3">
      <c r="B5" s="17" t="s">
        <v>36</v>
      </c>
      <c r="C5" s="97">
        <f ca="1">+C3-C4</f>
        <v>0</v>
      </c>
      <c r="D5" s="97">
        <f t="shared" ref="D5:H5" ca="1" si="4">+D3-D4</f>
        <v>0</v>
      </c>
      <c r="E5" s="97">
        <f t="shared" ca="1" si="4"/>
        <v>0</v>
      </c>
      <c r="F5" s="97">
        <f t="shared" ca="1" si="4"/>
        <v>0</v>
      </c>
      <c r="G5" s="97">
        <f t="shared" ca="1" si="4"/>
        <v>0</v>
      </c>
      <c r="H5" s="97">
        <f t="shared" ca="1" si="4"/>
        <v>0</v>
      </c>
      <c r="V5" s="15">
        <f t="shared" si="3"/>
        <v>2023</v>
      </c>
    </row>
    <row r="6" spans="1:22" s="15" customFormat="1" ht="24.75" customHeight="1" x14ac:dyDescent="0.3">
      <c r="B6" s="17" t="s">
        <v>56</v>
      </c>
      <c r="C6" s="108"/>
      <c r="D6" s="108"/>
      <c r="E6" s="108"/>
      <c r="F6" s="108"/>
      <c r="G6" s="108"/>
      <c r="H6" s="108"/>
      <c r="V6" s="15">
        <f t="shared" si="3"/>
        <v>2024</v>
      </c>
    </row>
    <row r="7" spans="1:22" s="15" customFormat="1" ht="24.75" customHeight="1" x14ac:dyDescent="0.3">
      <c r="B7" s="17" t="s">
        <v>57</v>
      </c>
      <c r="C7" s="97">
        <f ca="1">ROUND(IF(C5&gt;0,C5*C6,0),2)</f>
        <v>0</v>
      </c>
      <c r="D7" s="97">
        <f t="shared" ref="D7:H7" ca="1" si="5">ROUND(D5*0.19,2)</f>
        <v>0</v>
      </c>
      <c r="E7" s="97">
        <f t="shared" ca="1" si="5"/>
        <v>0</v>
      </c>
      <c r="F7" s="97">
        <f t="shared" ca="1" si="5"/>
        <v>0</v>
      </c>
      <c r="G7" s="97">
        <f t="shared" ca="1" si="5"/>
        <v>0</v>
      </c>
      <c r="H7" s="97">
        <f t="shared" ca="1" si="5"/>
        <v>0</v>
      </c>
      <c r="V7" s="15">
        <f t="shared" si="3"/>
        <v>2025</v>
      </c>
    </row>
    <row r="8" spans="1:22" s="15" customFormat="1" ht="24.75" customHeight="1" x14ac:dyDescent="0.3">
      <c r="B8" s="17" t="s">
        <v>58</v>
      </c>
      <c r="C8" s="97">
        <f t="shared" ref="C8:H8" ca="1" si="6">+C5-C7</f>
        <v>0</v>
      </c>
      <c r="D8" s="97">
        <f t="shared" ca="1" si="6"/>
        <v>0</v>
      </c>
      <c r="E8" s="97">
        <f t="shared" ca="1" si="6"/>
        <v>0</v>
      </c>
      <c r="F8" s="97">
        <f t="shared" ca="1" si="6"/>
        <v>0</v>
      </c>
      <c r="G8" s="97">
        <f t="shared" ca="1" si="6"/>
        <v>0</v>
      </c>
      <c r="H8" s="97">
        <f t="shared" ca="1" si="6"/>
        <v>0</v>
      </c>
      <c r="L8" s="15" t="s">
        <v>64</v>
      </c>
      <c r="V8" s="15">
        <v>2026</v>
      </c>
    </row>
    <row r="9" spans="1:22" s="104" customFormat="1" ht="24.75" customHeight="1" x14ac:dyDescent="0.3">
      <c r="A9" s="15"/>
      <c r="B9" s="24" t="s">
        <v>59</v>
      </c>
      <c r="C9" s="97">
        <f ca="1">OFFSET('3. RZiS inwestycji'!$C13,0,C2-'3. RZiS inwestycji'!$C6)</f>
        <v>0</v>
      </c>
      <c r="D9" s="97">
        <f ca="1">OFFSET('3. RZiS inwestycji'!$C13,0,D2-'3. RZiS inwestycji'!$C6)</f>
        <v>0</v>
      </c>
      <c r="E9" s="97">
        <f ca="1">OFFSET('3. RZiS inwestycji'!$C13,0,E2-'3. RZiS inwestycji'!$C6)</f>
        <v>0</v>
      </c>
      <c r="F9" s="97">
        <f ca="1">OFFSET('3. RZiS inwestycji'!$C13,0,F2-'3. RZiS inwestycji'!$C6)</f>
        <v>0</v>
      </c>
      <c r="G9" s="97">
        <f ca="1">OFFSET('3. RZiS inwestycji'!$C13,0,G2-'3. RZiS inwestycji'!$C6)</f>
        <v>0</v>
      </c>
      <c r="H9" s="97">
        <f ca="1">OFFSET('3. RZiS inwestycji'!$C13,0,H2-'3. RZiS inwestycji'!$C6)</f>
        <v>0</v>
      </c>
      <c r="I9" s="103"/>
    </row>
    <row r="10" spans="1:22" s="15" customFormat="1" ht="24.75" customHeight="1" x14ac:dyDescent="0.3">
      <c r="B10" s="24" t="s">
        <v>60</v>
      </c>
      <c r="C10" s="145"/>
      <c r="D10" s="146"/>
      <c r="E10" s="146"/>
      <c r="F10" s="146"/>
      <c r="G10" s="147"/>
      <c r="H10" s="102">
        <f ca="1">SUM(C11)-SUM(C9:H9)</f>
        <v>0</v>
      </c>
    </row>
    <row r="11" spans="1:22" s="124" customFormat="1" ht="24.75" customHeight="1" x14ac:dyDescent="0.3">
      <c r="A11" s="15"/>
      <c r="B11" s="24" t="s">
        <v>61</v>
      </c>
      <c r="C11" s="123">
        <v>0</v>
      </c>
      <c r="D11" s="126"/>
      <c r="E11" s="126"/>
      <c r="F11" s="126"/>
      <c r="G11" s="126"/>
      <c r="H11" s="126"/>
    </row>
    <row r="12" spans="1:22" s="15" customFormat="1" ht="24.75" customHeight="1" x14ac:dyDescent="0.3">
      <c r="B12" s="24" t="s">
        <v>62</v>
      </c>
      <c r="C12" s="97">
        <f ca="1">C8+C9-C11+C10</f>
        <v>0</v>
      </c>
      <c r="D12" s="97">
        <f ca="1">D8+D9-D11+D10</f>
        <v>0</v>
      </c>
      <c r="E12" s="97">
        <f t="shared" ref="E12:H12" ca="1" si="7">E8+E9-E11+E10</f>
        <v>0</v>
      </c>
      <c r="F12" s="97">
        <f t="shared" ca="1" si="7"/>
        <v>0</v>
      </c>
      <c r="G12" s="97">
        <f t="shared" ca="1" si="7"/>
        <v>0</v>
      </c>
      <c r="H12" s="97">
        <f t="shared" ca="1" si="7"/>
        <v>0</v>
      </c>
    </row>
    <row r="13" spans="1:22" s="18" customFormat="1" ht="24.75" hidden="1" customHeight="1" x14ac:dyDescent="0.3">
      <c r="B13" s="25" t="s">
        <v>26</v>
      </c>
      <c r="C13" s="98">
        <f t="shared" ref="C13:H13" si="8">IF(C1="","",1/(1+$C$19)^C1)</f>
        <v>1</v>
      </c>
      <c r="D13" s="98">
        <f t="shared" si="8"/>
        <v>0.90909090909090906</v>
      </c>
      <c r="E13" s="98">
        <f t="shared" si="8"/>
        <v>0.82644628099173545</v>
      </c>
      <c r="F13" s="98">
        <f t="shared" si="8"/>
        <v>0.75131480090157754</v>
      </c>
      <c r="G13" s="98">
        <f t="shared" si="8"/>
        <v>0.68301345536507052</v>
      </c>
      <c r="H13" s="98">
        <f t="shared" si="8"/>
        <v>0.62092132305915493</v>
      </c>
      <c r="P13" s="15"/>
    </row>
    <row r="14" spans="1:22" s="15" customFormat="1" ht="24.75" customHeight="1" thickBot="1" x14ac:dyDescent="0.35">
      <c r="B14" s="26" t="s">
        <v>63</v>
      </c>
      <c r="C14" s="99">
        <f t="shared" ref="C14:H14" ca="1" si="9">IF(C1="","",C12*C13)</f>
        <v>0</v>
      </c>
      <c r="D14" s="99">
        <f t="shared" ca="1" si="9"/>
        <v>0</v>
      </c>
      <c r="E14" s="99">
        <f t="shared" ca="1" si="9"/>
        <v>0</v>
      </c>
      <c r="F14" s="99">
        <f t="shared" ca="1" si="9"/>
        <v>0</v>
      </c>
      <c r="G14" s="99">
        <f t="shared" ca="1" si="9"/>
        <v>0</v>
      </c>
      <c r="H14" s="99">
        <f t="shared" ca="1" si="9"/>
        <v>0</v>
      </c>
    </row>
    <row r="15" spans="1:22" s="15" customFormat="1" ht="26.25" customHeight="1" thickBot="1" x14ac:dyDescent="0.35">
      <c r="B15" s="19"/>
      <c r="C15" s="20"/>
      <c r="D15" s="101"/>
      <c r="E15" s="101"/>
      <c r="F15" s="101"/>
      <c r="G15" s="101"/>
    </row>
    <row r="16" spans="1:22" s="15" customFormat="1" ht="38.25" customHeight="1" thickBot="1" x14ac:dyDescent="0.35">
      <c r="B16" s="33" t="s">
        <v>27</v>
      </c>
      <c r="C16" s="112" t="str">
        <f>IF(SUM(C11)=0,"Wstaw wartość INWESTYCJI !!!",SUM(C14:H14))</f>
        <v>Wstaw wartość INWESTYCJI !!!</v>
      </c>
      <c r="D16" s="113"/>
    </row>
    <row r="17" spans="2:8" s="15" customFormat="1" ht="32.25" customHeight="1" x14ac:dyDescent="0.3">
      <c r="B17" s="34" t="s">
        <v>28</v>
      </c>
      <c r="C17" s="86" t="str">
        <f>IFERROR(ABS(C16)/C11,"")</f>
        <v/>
      </c>
      <c r="D17" s="139" t="str">
        <f>IF(SUM(C11)=0,"Wstaw wartość nakładów inwestycyjnych!!!",IF(C16&gt;=0,"Inwestycja Opłacalna","Inwestycja Nieopłacalna!!!"))</f>
        <v>Wstaw wartość nakładów inwestycyjnych!!!</v>
      </c>
      <c r="E17" s="140"/>
      <c r="F17" s="140"/>
      <c r="G17" s="140"/>
      <c r="H17" s="141"/>
    </row>
    <row r="18" spans="2:8" s="15" customFormat="1" ht="32.25" customHeight="1" thickBot="1" x14ac:dyDescent="0.35">
      <c r="B18" s="35" t="s">
        <v>29</v>
      </c>
      <c r="C18" s="87" t="str">
        <f ca="1">IFERROR(IRR(C12:H12),"")</f>
        <v/>
      </c>
      <c r="D18" s="142"/>
      <c r="E18" s="143"/>
      <c r="F18" s="143"/>
      <c r="G18" s="143"/>
      <c r="H18" s="144"/>
    </row>
    <row r="19" spans="2:8" s="15" customFormat="1" ht="36.75" customHeight="1" thickBot="1" x14ac:dyDescent="0.35">
      <c r="B19" s="36" t="s">
        <v>30</v>
      </c>
      <c r="C19" s="88">
        <v>0.1</v>
      </c>
    </row>
    <row r="20" spans="2:8" x14ac:dyDescent="0.2"/>
    <row r="21" spans="2:8" ht="18.75" x14ac:dyDescent="0.3">
      <c r="B21" s="21" t="s">
        <v>31</v>
      </c>
      <c r="C21" s="22" t="str">
        <f ca="1">IFERROR(NPV(C18,D12:H12)+C12,"")</f>
        <v/>
      </c>
    </row>
    <row r="22" spans="2:8" hidden="1" x14ac:dyDescent="0.2">
      <c r="B22" s="23"/>
    </row>
  </sheetData>
  <sheetProtection algorithmName="SHA-512" hashValue="GCnL/SeYS0R1LHaSTeCi6TiuJxxJPWt4e7uLqFNW66KsUfUmuAi59LiEHZqb6J9EXpA6IGUeNI3DSRr837h0WA==" saltValue="YNy1ep7QcQUKBP3M+tdTHw==" spinCount="100000" sheet="1" formatCells="0" formatColumns="0" formatRows="0"/>
  <mergeCells count="2">
    <mergeCell ref="D17:H18"/>
    <mergeCell ref="C10:G10"/>
  </mergeCells>
  <conditionalFormatting sqref="D17">
    <cfRule type="expression" dxfId="16" priority="5">
      <formula>$C$16&gt;=0</formula>
    </cfRule>
    <cfRule type="expression" dxfId="15" priority="6">
      <formula>$C$16&lt;0</formula>
    </cfRule>
  </conditionalFormatting>
  <conditionalFormatting sqref="D17">
    <cfRule type="cellIs" dxfId="14" priority="4" operator="equal">
      <formula>"Wstaw wartość nakładów inwestycyjnych!!!"</formula>
    </cfRule>
  </conditionalFormatting>
  <conditionalFormatting sqref="C16:D16">
    <cfRule type="expression" dxfId="13" priority="3">
      <formula>SUM($C$11:$H$11)=0</formula>
    </cfRule>
  </conditionalFormatting>
  <conditionalFormatting sqref="C11">
    <cfRule type="expression" dxfId="12" priority="1">
      <formula>SUM($C$11)=0</formula>
    </cfRule>
  </conditionalFormatting>
  <dataValidations count="3">
    <dataValidation allowBlank="1" showErrorMessage="1" sqref="B11" xr:uid="{ED2CE55A-9447-4C49-9ED2-C2ACB06389FB}"/>
    <dataValidation type="list" allowBlank="1" showInputMessage="1" showErrorMessage="1" prompt="Wstaw Rok ZAKOŃCZENIA INWESTYCJI!" sqref="C2" xr:uid="{0A9CF990-D725-44DA-B5FA-09800E5A7079}">
      <formula1>$V$2:$V$8</formula1>
    </dataValidation>
    <dataValidation allowBlank="1" showInputMessage="1" showErrorMessage="1" promptTitle="Nakłady inwestycyjne" prompt="Wstaw SUMĘ całkowitych nakładów inwestycjnych ! (Wartość dodatnia)" sqref="C11" xr:uid="{1E7C97FE-D99D-4398-B65F-720B04C91FC4}"/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1782-EE6E-48ED-A569-FFFC192534EB}">
  <sheetPr codeName="Arkusz6">
    <pageSetUpPr fitToPage="1"/>
  </sheetPr>
  <dimension ref="A1:XFC34"/>
  <sheetViews>
    <sheetView showGridLines="0" workbookViewId="0"/>
  </sheetViews>
  <sheetFormatPr defaultColWidth="0" defaultRowHeight="12.75" zeroHeight="1" x14ac:dyDescent="0.2"/>
  <cols>
    <col min="1" max="1" width="65.85546875" style="49" customWidth="1"/>
    <col min="2" max="2" width="53.7109375" style="49" customWidth="1"/>
    <col min="3" max="3" width="56.140625" style="49" customWidth="1"/>
    <col min="4" max="4" width="8.5703125" style="49" hidden="1" customWidth="1"/>
    <col min="5" max="8" width="9.140625" style="49" hidden="1" customWidth="1"/>
    <col min="9" max="9" width="19.28515625" style="49" hidden="1" customWidth="1"/>
    <col min="10" max="10" width="0" style="49" hidden="1" customWidth="1"/>
    <col min="11" max="16383" width="9.140625" style="49" hidden="1"/>
    <col min="16384" max="16384" width="0.85546875" style="49" customWidth="1"/>
  </cols>
  <sheetData>
    <row r="1" spans="1:10" x14ac:dyDescent="0.2"/>
    <row r="2" spans="1:10" ht="25.5" x14ac:dyDescent="0.35">
      <c r="A2" s="48" t="s">
        <v>45</v>
      </c>
    </row>
    <row r="3" spans="1:10" ht="42" customHeight="1" x14ac:dyDescent="0.2">
      <c r="A3" s="50" t="s">
        <v>51</v>
      </c>
      <c r="B3" s="51">
        <v>2020</v>
      </c>
      <c r="C3" s="51">
        <v>2021</v>
      </c>
      <c r="F3" s="52"/>
    </row>
    <row r="4" spans="1:10" ht="32.25" customHeight="1" x14ac:dyDescent="0.3">
      <c r="A4" s="53" t="str">
        <f>'4. RZiS razem'!B25</f>
        <v>Rentowność Sprzedaży</v>
      </c>
      <c r="B4" s="89" t="str">
        <f>'2. RZiS bez inwestycji'!C26</f>
        <v/>
      </c>
      <c r="C4" s="89" t="str">
        <f>'2. RZiS bez inwestycji'!D26</f>
        <v/>
      </c>
      <c r="G4" s="66">
        <v>50</v>
      </c>
      <c r="H4" s="66">
        <v>-10</v>
      </c>
      <c r="I4" s="66"/>
      <c r="J4" s="66">
        <v>101</v>
      </c>
    </row>
    <row r="5" spans="1:10" ht="47.25" customHeight="1" x14ac:dyDescent="0.3">
      <c r="A5" s="61" t="str">
        <f>'4. RZiS razem'!B27</f>
        <v>Wskaźnik pokrycia odsetek i rat kapitalowych dochodem netto i amortyzacją</v>
      </c>
      <c r="B5" s="89" t="str">
        <f>'2. RZiS bez inwestycji'!C28</f>
        <v/>
      </c>
      <c r="C5" s="89" t="str">
        <f>'2. RZiS bez inwestycji'!D28</f>
        <v/>
      </c>
      <c r="G5" s="66">
        <v>1</v>
      </c>
      <c r="H5" s="66">
        <v>20</v>
      </c>
      <c r="I5" s="66"/>
      <c r="J5" s="66"/>
    </row>
    <row r="6" spans="1:10" ht="47.25" customHeight="1" x14ac:dyDescent="0.3">
      <c r="A6" s="62"/>
      <c r="B6" s="60"/>
      <c r="C6" s="60"/>
      <c r="G6" s="66">
        <f>SUM(G4:G5)</f>
        <v>51</v>
      </c>
      <c r="H6" s="66">
        <f>SUM(H4:H5)</f>
        <v>10</v>
      </c>
      <c r="I6" s="66"/>
      <c r="J6" s="66">
        <f>+G6/J4</f>
        <v>0.50495049504950495</v>
      </c>
    </row>
    <row r="7" spans="1:10" ht="20.25" customHeight="1" x14ac:dyDescent="0.2">
      <c r="D7" s="150"/>
      <c r="E7" s="150"/>
      <c r="F7" s="150"/>
      <c r="G7" s="150"/>
      <c r="H7" s="150"/>
      <c r="I7" s="150"/>
    </row>
    <row r="8" spans="1:10" ht="20.25" customHeight="1" thickBot="1" x14ac:dyDescent="0.25">
      <c r="A8" s="54" t="s">
        <v>46</v>
      </c>
      <c r="D8" s="150"/>
      <c r="E8" s="150"/>
      <c r="F8" s="150"/>
      <c r="G8" s="150"/>
      <c r="H8" s="150"/>
      <c r="I8" s="150"/>
    </row>
    <row r="9" spans="1:10" ht="27.75" customHeight="1" thickTop="1" thickBot="1" x14ac:dyDescent="0.35">
      <c r="A9" s="122" t="s">
        <v>27</v>
      </c>
      <c r="B9" s="151" t="str">
        <f>IF($C$12=TRUE,"Nie dotyczy - Inwestycja związana z ochroną środowiska",' 5. Ocena dyskontowa Inwestycji'!C16)</f>
        <v>Wstaw wartość INWESTYCJI !!!</v>
      </c>
      <c r="C9" s="152"/>
      <c r="D9" s="150"/>
      <c r="E9" s="150"/>
      <c r="F9" s="150"/>
      <c r="G9" s="150"/>
      <c r="H9" s="150"/>
      <c r="I9" s="150"/>
    </row>
    <row r="10" spans="1:10" ht="27.75" customHeight="1" thickTop="1" thickBot="1" x14ac:dyDescent="0.35">
      <c r="A10" s="122" t="s">
        <v>28</v>
      </c>
      <c r="B10" s="151" t="str">
        <f>IF($C$12=TRUE,"Nie dotyczy - Inwestycja związana z ochroną środowiska",' 5. Ocena dyskontowa Inwestycji'!C17)</f>
        <v/>
      </c>
      <c r="C10" s="152"/>
      <c r="D10" s="150"/>
      <c r="E10" s="150"/>
      <c r="F10" s="150"/>
      <c r="G10" s="150"/>
      <c r="H10" s="150"/>
      <c r="I10" s="150"/>
    </row>
    <row r="11" spans="1:10" ht="30" customHeight="1" thickTop="1" thickBot="1" x14ac:dyDescent="0.35">
      <c r="A11" s="122" t="s">
        <v>29</v>
      </c>
      <c r="B11" s="151" t="str">
        <f ca="1">IF($C$12=TRUE,"Nie dotyczy - Inwestycja związana z ochroną środowiska",' 5. Ocena dyskontowa Inwestycji'!C18)</f>
        <v/>
      </c>
      <c r="C11" s="152"/>
      <c r="D11" s="150"/>
      <c r="E11" s="150"/>
      <c r="F11" s="150"/>
      <c r="G11" s="150"/>
      <c r="H11" s="150"/>
      <c r="I11" s="150"/>
    </row>
    <row r="12" spans="1:10" ht="20.25" customHeight="1" thickTop="1" x14ac:dyDescent="0.2">
      <c r="C12" s="125" t="b">
        <v>0</v>
      </c>
      <c r="D12" s="150"/>
      <c r="E12" s="150"/>
      <c r="F12" s="150"/>
      <c r="G12" s="150"/>
      <c r="H12" s="150"/>
      <c r="I12" s="150"/>
    </row>
    <row r="13" spans="1:10" ht="20.25" customHeight="1" x14ac:dyDescent="0.3">
      <c r="A13" s="119" t="s">
        <v>65</v>
      </c>
    </row>
    <row r="14" spans="1:10" ht="43.5" customHeight="1" thickBot="1" x14ac:dyDescent="0.45">
      <c r="A14" s="55" t="s">
        <v>47</v>
      </c>
    </row>
    <row r="15" spans="1:10" ht="34.5" customHeight="1" thickTop="1" thickBot="1" x14ac:dyDescent="0.25">
      <c r="A15" s="56" t="s">
        <v>48</v>
      </c>
      <c r="B15" s="153" t="str">
        <f>IF(COUNTBLANK(B4:C5)=4,"",IF(AND(B4&lt;0,C4&lt;0,B5&lt;1,C5&lt;1),"OCENA NEGATYWNA","OCENA POZYTYWNA"))</f>
        <v/>
      </c>
      <c r="C15" s="154"/>
      <c r="I15" s="49" t="b">
        <v>1</v>
      </c>
    </row>
    <row r="16" spans="1:10" ht="34.5" customHeight="1" thickTop="1" thickBot="1" x14ac:dyDescent="0.25">
      <c r="A16" s="56" t="s">
        <v>49</v>
      </c>
      <c r="B16" s="155" t="str">
        <f>IF(B9="Wstaw wartość INWESTYCJI !!!","Wstaw wartość INWESTYCJI !!!",IF(B9="Nie dotyczy - Inwestycja związana z ochroną środowiska","Nie dotyczy - Inwestycja związana z ochroną środowiska", IF(B9&gt;=0,"Inwestycja Opłacalna","Inwestycja Nieopłacalna")))</f>
        <v>Wstaw wartość INWESTYCJI !!!</v>
      </c>
      <c r="C16" s="156"/>
    </row>
    <row r="17" spans="1:3" ht="29.25" customHeight="1" thickTop="1" thickBot="1" x14ac:dyDescent="0.25">
      <c r="A17" s="57"/>
      <c r="B17" s="57"/>
      <c r="C17" s="57"/>
    </row>
    <row r="18" spans="1:3" ht="36" customHeight="1" thickTop="1" thickBot="1" x14ac:dyDescent="0.25">
      <c r="A18" s="118" t="s">
        <v>50</v>
      </c>
      <c r="B18" s="148" t="str">
        <f>IF(COUNTBLANK(B15)=1,"",IF(OR(AND(B15="OCENA POZYTYWNA",B16="Inwestycja Opłacalna"),AND(B15="OCENA POZYTYWNA",B16="Nie dotyczy - Inwestycja związana z ochroną środowiska")),"OCENA KOŃCOWA POZYTYWNA","OCENA KOŃCOWA NEGATYWNA"))</f>
        <v/>
      </c>
      <c r="C18" s="149"/>
    </row>
    <row r="19" spans="1:3" x14ac:dyDescent="0.2"/>
    <row r="20" spans="1:3" x14ac:dyDescent="0.2"/>
    <row r="21" spans="1:3" x14ac:dyDescent="0.2"/>
    <row r="22" spans="1:3" x14ac:dyDescent="0.2"/>
    <row r="23" spans="1:3" x14ac:dyDescent="0.2"/>
    <row r="24" spans="1:3" x14ac:dyDescent="0.2"/>
    <row r="25" spans="1:3" x14ac:dyDescent="0.2"/>
    <row r="26" spans="1:3" ht="24" x14ac:dyDescent="0.3">
      <c r="A26" s="58"/>
      <c r="B26" s="59"/>
    </row>
    <row r="27" spans="1:3" x14ac:dyDescent="0.2"/>
    <row r="28" spans="1:3" x14ac:dyDescent="0.2"/>
    <row r="29" spans="1:3" x14ac:dyDescent="0.2"/>
    <row r="30" spans="1:3" x14ac:dyDescent="0.2"/>
    <row r="31" spans="1:3" x14ac:dyDescent="0.2"/>
    <row r="32" spans="1:3" x14ac:dyDescent="0.2"/>
    <row r="33" x14ac:dyDescent="0.2"/>
    <row r="34" ht="82.5" customHeight="1" x14ac:dyDescent="0.2"/>
  </sheetData>
  <sheetProtection algorithmName="SHA-512" hashValue="efZyG4ZdPZraxWyKFwh76ekzwDDN9Nu6Io7/9K1WYBYC9l4OmJIakjrriMK9W8ANK/SVSc6KaL+T8np67qk5gA==" saltValue="pepNwBIUEOhiuoDkdrxTDQ==" spinCount="100000" sheet="1" formatCells="0" formatColumns="0" formatRows="0"/>
  <mergeCells count="12">
    <mergeCell ref="B18:C18"/>
    <mergeCell ref="D12:I12"/>
    <mergeCell ref="D7:I7"/>
    <mergeCell ref="D8:I8"/>
    <mergeCell ref="D9:I9"/>
    <mergeCell ref="D10:I10"/>
    <mergeCell ref="D11:I11"/>
    <mergeCell ref="B9:C9"/>
    <mergeCell ref="B10:C10"/>
    <mergeCell ref="B11:C11"/>
    <mergeCell ref="B15:C15"/>
    <mergeCell ref="B16:C16"/>
  </mergeCells>
  <conditionalFormatting sqref="B4:C6">
    <cfRule type="cellIs" dxfId="11" priority="12" operator="equal">
      <formula>"zagrożone upadłością"</formula>
    </cfRule>
  </conditionalFormatting>
  <conditionalFormatting sqref="B15">
    <cfRule type="cellIs" dxfId="10" priority="10" operator="equal">
      <formula>"OCENA POZYTYWNA"</formula>
    </cfRule>
    <cfRule type="cellIs" dxfId="9" priority="11" operator="equal">
      <formula>"OCENA NEGATYWNA"</formula>
    </cfRule>
  </conditionalFormatting>
  <conditionalFormatting sqref="B16">
    <cfRule type="cellIs" dxfId="8" priority="1" operator="equal">
      <formula>"Wstaw wartość INWESTYCJI !!!"</formula>
    </cfRule>
    <cfRule type="expression" dxfId="7" priority="3">
      <formula>"Wstaw wartość INWESTYCJI !!!"</formula>
    </cfRule>
    <cfRule type="cellIs" dxfId="6" priority="6" operator="equal">
      <formula>"Inwestycja Nieopłacalna"</formula>
    </cfRule>
    <cfRule type="cellIs" dxfId="5" priority="7" operator="equal">
      <formula>"Inwestycja Opłacalna"</formula>
    </cfRule>
    <cfRule type="expression" dxfId="4" priority="8">
      <formula>"OCENA POZYTYWNA"</formula>
    </cfRule>
    <cfRule type="expression" dxfId="3" priority="9">
      <formula>"OCENA NEGATYWNA"</formula>
    </cfRule>
  </conditionalFormatting>
  <conditionalFormatting sqref="B18">
    <cfRule type="cellIs" dxfId="2" priority="4" operator="equal">
      <formula>"OCENA KOŃCOWA POZYTYWNA"</formula>
    </cfRule>
    <cfRule type="cellIs" dxfId="1" priority="5" operator="equal">
      <formula>"OCENA KOŃCOWA NEGATYWNA"</formula>
    </cfRule>
  </conditionalFormatting>
  <conditionalFormatting sqref="B9">
    <cfRule type="cellIs" dxfId="0" priority="2" operator="equal">
      <formula>"Wstaw wartość INWESTYCJI !!!"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152400</xdr:rowOff>
                  </from>
                  <to>
                    <xdr:col>1</xdr:col>
                    <xdr:colOff>657225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F4A2CEE4-61F6-4831-B2ED-3E5A3F6219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Giedrojć Grzegorz</cp:lastModifiedBy>
  <cp:lastPrinted>2022-09-01T08:16:14Z</cp:lastPrinted>
  <dcterms:created xsi:type="dcterms:W3CDTF">2022-03-22T08:17:15Z</dcterms:created>
  <dcterms:modified xsi:type="dcterms:W3CDTF">2024-11-26T13:43:08Z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1737084e-b91f-446c-ad08-ce999159f3b5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