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Retencja" sheetId="21" r:id="rId1"/>
  </sheets>
  <definedNames>
    <definedName name="solver_adj" localSheetId="0" hidden="1">Retencja!$E$17:$E$19</definedName>
    <definedName name="solver_cvg" localSheetId="0" hidden="1">0.0001</definedName>
    <definedName name="solver_drv" localSheetId="0" hidden="1">1</definedName>
    <definedName name="solver_eng" localSheetId="0" hidden="1">3</definedName>
    <definedName name="solver_est" localSheetId="0" hidden="1">1</definedName>
    <definedName name="solver_itr" localSheetId="0" hidden="1">2147483647</definedName>
    <definedName name="solver_lhs1" localSheetId="0" hidden="1">Retencja!$D$29</definedName>
    <definedName name="solver_lhs10" localSheetId="0" hidden="1">Retencja!$F$17</definedName>
    <definedName name="solver_lhs11" localSheetId="0" hidden="1">Retencja!$F$17</definedName>
    <definedName name="solver_lhs12" localSheetId="0" hidden="1">Retencja!$F$18</definedName>
    <definedName name="solver_lhs13" localSheetId="0" hidden="1">Retencja!$F$18</definedName>
    <definedName name="solver_lhs14" localSheetId="0" hidden="1">Retencja!$F$19</definedName>
    <definedName name="solver_lhs15" localSheetId="0" hidden="1">Retencja!$F$19</definedName>
    <definedName name="solver_lhs2" localSheetId="0" hidden="1">Retencja!$D$30</definedName>
    <definedName name="solver_lhs3" localSheetId="0" hidden="1">Retencja!$D$31</definedName>
    <definedName name="solver_lhs4" localSheetId="0" hidden="1">Retencja!$E$17</definedName>
    <definedName name="solver_lhs5" localSheetId="0" hidden="1">Retencja!$E$17</definedName>
    <definedName name="solver_lhs6" localSheetId="0" hidden="1">Retencja!$E$18</definedName>
    <definedName name="solver_lhs7" localSheetId="0" hidden="1">Retencja!$E$18</definedName>
    <definedName name="solver_lhs8" localSheetId="0" hidden="1">Retencja!$E$19</definedName>
    <definedName name="solver_lhs9" localSheetId="0" hidden="1">Retencja!$E$19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15</definedName>
    <definedName name="solver_nwt" localSheetId="0" hidden="1">1</definedName>
    <definedName name="solver_opt" localSheetId="0" hidden="1">Retencja!$D$20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10" localSheetId="0" hidden="1">1</definedName>
    <definedName name="solver_rel11" localSheetId="0" hidden="1">3</definedName>
    <definedName name="solver_rel12" localSheetId="0" hidden="1">1</definedName>
    <definedName name="solver_rel13" localSheetId="0" hidden="1">3</definedName>
    <definedName name="solver_rel14" localSheetId="0" hidden="1">1</definedName>
    <definedName name="solver_rel15" localSheetId="0" hidden="1">3</definedName>
    <definedName name="solver_rel2" localSheetId="0" hidden="1">3</definedName>
    <definedName name="solver_rel3" localSheetId="0" hidden="1">3</definedName>
    <definedName name="solver_rel4" localSheetId="0" hidden="1">1</definedName>
    <definedName name="solver_rel5" localSheetId="0" hidden="1">3</definedName>
    <definedName name="solver_rel6" localSheetId="0" hidden="1">1</definedName>
    <definedName name="solver_rel7" localSheetId="0" hidden="1">3</definedName>
    <definedName name="solver_rel8" localSheetId="0" hidden="1">1</definedName>
    <definedName name="solver_rel9" localSheetId="0" hidden="1">3</definedName>
    <definedName name="solver_rhs1" localSheetId="0" hidden="1">Retencja!$E$29</definedName>
    <definedName name="solver_rhs10" localSheetId="0" hidden="1">100000</definedName>
    <definedName name="solver_rhs11" localSheetId="0" hidden="1">Retencja!$G$17</definedName>
    <definedName name="solver_rhs12" localSheetId="0" hidden="1">100000</definedName>
    <definedName name="solver_rhs13" localSheetId="0" hidden="1">Retencja!$G$18</definedName>
    <definedName name="solver_rhs14" localSheetId="0" hidden="1">100000</definedName>
    <definedName name="solver_rhs15" localSheetId="0" hidden="1">Retencja!$G$19</definedName>
    <definedName name="solver_rhs2" localSheetId="0" hidden="1">Retencja!$E$30</definedName>
    <definedName name="solver_rhs3" localSheetId="0" hidden="1">Retencja!$E$31</definedName>
    <definedName name="solver_rhs4" localSheetId="0" hidden="1">100000</definedName>
    <definedName name="solver_rhs5" localSheetId="0" hidden="1">Retencja!$G$17</definedName>
    <definedName name="solver_rhs6" localSheetId="0" hidden="1">100000</definedName>
    <definedName name="solver_rhs7" localSheetId="0" hidden="1">Retencja!$G$18</definedName>
    <definedName name="solver_rhs8" localSheetId="0" hidden="1">100000</definedName>
    <definedName name="solver_rhs9" localSheetId="0" hidden="1">Retencja!$G$19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21" l="1"/>
  <c r="P73" i="21"/>
  <c r="P72" i="21"/>
  <c r="P71" i="21"/>
  <c r="P67" i="21"/>
  <c r="A76" i="21" l="1"/>
  <c r="F20" i="21"/>
  <c r="E20" i="21"/>
  <c r="E31" i="21"/>
  <c r="E30" i="21"/>
  <c r="E29" i="21"/>
  <c r="A77" i="21" l="1"/>
  <c r="B5" i="21"/>
  <c r="D15" i="21"/>
  <c r="D18" i="21"/>
  <c r="A78" i="21" l="1"/>
  <c r="B42" i="21"/>
  <c r="D16" i="21"/>
  <c r="D17" i="21"/>
  <c r="D19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D14" i="21"/>
  <c r="D13" i="21"/>
  <c r="D12" i="21"/>
  <c r="D11" i="21"/>
  <c r="D10" i="21"/>
  <c r="D9" i="21"/>
  <c r="G20" i="21" s="1"/>
  <c r="D8" i="21"/>
  <c r="P39" i="21"/>
  <c r="P38" i="21"/>
  <c r="P40" i="21"/>
  <c r="B66" i="21"/>
  <c r="A79" i="21" l="1"/>
  <c r="D20" i="21"/>
  <c r="H29" i="21"/>
  <c r="G66" i="21"/>
  <c r="I66" i="21"/>
  <c r="P37" i="21"/>
  <c r="E66" i="21"/>
  <c r="A80" i="21" l="1"/>
  <c r="P41" i="21"/>
  <c r="D42" i="21"/>
  <c r="D48" i="21" s="1"/>
  <c r="E42" i="21"/>
  <c r="E48" i="21" s="1"/>
  <c r="C76" i="21" s="1"/>
  <c r="L76" i="21" s="1"/>
  <c r="F42" i="21"/>
  <c r="F48" i="21" s="1"/>
  <c r="G42" i="21"/>
  <c r="G48" i="21" s="1"/>
  <c r="H42" i="21"/>
  <c r="H48" i="21" s="1"/>
  <c r="I42" i="21"/>
  <c r="I48" i="21" s="1"/>
  <c r="J42" i="21"/>
  <c r="J48" i="21" s="1"/>
  <c r="K42" i="21"/>
  <c r="K48" i="21" s="1"/>
  <c r="L42" i="21"/>
  <c r="L48" i="21" s="1"/>
  <c r="M42" i="21"/>
  <c r="M48" i="21" s="1"/>
  <c r="N42" i="21"/>
  <c r="N48" i="21" s="1"/>
  <c r="O42" i="21"/>
  <c r="O48" i="21" s="1"/>
  <c r="D43" i="21"/>
  <c r="E43" i="21"/>
  <c r="F43" i="21"/>
  <c r="G43" i="21"/>
  <c r="H43" i="21"/>
  <c r="I43" i="21"/>
  <c r="J43" i="21"/>
  <c r="K43" i="21"/>
  <c r="L43" i="21"/>
  <c r="M43" i="21"/>
  <c r="N43" i="21"/>
  <c r="O43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D46" i="21"/>
  <c r="E46" i="21"/>
  <c r="E50" i="21" s="1"/>
  <c r="C78" i="21" s="1"/>
  <c r="F46" i="21"/>
  <c r="F50" i="21" s="1"/>
  <c r="G46" i="21"/>
  <c r="G50" i="21" s="1"/>
  <c r="H46" i="21"/>
  <c r="H50" i="21" s="1"/>
  <c r="I46" i="21"/>
  <c r="J46" i="21"/>
  <c r="J50" i="21" s="1"/>
  <c r="K46" i="21"/>
  <c r="K50" i="21" s="1"/>
  <c r="L46" i="21"/>
  <c r="L50" i="21" s="1"/>
  <c r="M46" i="21"/>
  <c r="M54" i="21" s="1"/>
  <c r="N46" i="21"/>
  <c r="N50" i="21" s="1"/>
  <c r="O46" i="21"/>
  <c r="O54" i="21" s="1"/>
  <c r="D52" i="21"/>
  <c r="E52" i="21"/>
  <c r="C75" i="21" s="1"/>
  <c r="F52" i="21"/>
  <c r="G52" i="21"/>
  <c r="H52" i="21"/>
  <c r="I52" i="21"/>
  <c r="J52" i="21"/>
  <c r="K52" i="21"/>
  <c r="L52" i="21"/>
  <c r="M52" i="21"/>
  <c r="N52" i="21"/>
  <c r="O52" i="21"/>
  <c r="M67" i="21"/>
  <c r="A67" i="21"/>
  <c r="A68" i="21" s="1"/>
  <c r="A69" i="21" s="1"/>
  <c r="A81" i="21" l="1"/>
  <c r="E49" i="21"/>
  <c r="C77" i="21" s="1"/>
  <c r="M49" i="21"/>
  <c r="F49" i="21"/>
  <c r="N49" i="21"/>
  <c r="L49" i="21"/>
  <c r="D49" i="21"/>
  <c r="C69" i="21" s="1"/>
  <c r="K49" i="21"/>
  <c r="J49" i="21"/>
  <c r="I49" i="21"/>
  <c r="H49" i="21"/>
  <c r="O49" i="21"/>
  <c r="G49" i="21"/>
  <c r="I54" i="21"/>
  <c r="K54" i="21"/>
  <c r="D53" i="21"/>
  <c r="H54" i="21"/>
  <c r="L53" i="21"/>
  <c r="H53" i="21"/>
  <c r="P42" i="21"/>
  <c r="J10" i="21" s="1"/>
  <c r="C67" i="21"/>
  <c r="C68" i="21"/>
  <c r="L68" i="21" s="1"/>
  <c r="M68" i="21" s="1"/>
  <c r="E53" i="21"/>
  <c r="C79" i="21" s="1"/>
  <c r="F54" i="21"/>
  <c r="N54" i="21"/>
  <c r="M50" i="21"/>
  <c r="O53" i="21"/>
  <c r="J53" i="21"/>
  <c r="O50" i="21"/>
  <c r="E54" i="21"/>
  <c r="C80" i="21" s="1"/>
  <c r="K53" i="21"/>
  <c r="M53" i="21"/>
  <c r="P44" i="21"/>
  <c r="P52" i="21"/>
  <c r="J54" i="21"/>
  <c r="I50" i="21"/>
  <c r="P46" i="21"/>
  <c r="J12" i="21" s="1"/>
  <c r="G54" i="21"/>
  <c r="G53" i="21"/>
  <c r="P45" i="21"/>
  <c r="L54" i="21"/>
  <c r="D54" i="21"/>
  <c r="I53" i="21"/>
  <c r="N53" i="21"/>
  <c r="F53" i="21"/>
  <c r="D50" i="21"/>
  <c r="P43" i="21"/>
  <c r="A70" i="21"/>
  <c r="A71" i="21" s="1"/>
  <c r="P80" i="21" l="1"/>
  <c r="P75" i="21"/>
  <c r="P79" i="21"/>
  <c r="A82" i="21"/>
  <c r="P81" i="21"/>
  <c r="C71" i="21"/>
  <c r="A72" i="21"/>
  <c r="D67" i="21"/>
  <c r="E67" i="21" s="1"/>
  <c r="P48" i="21"/>
  <c r="P49" i="21"/>
  <c r="Q49" i="21" s="1"/>
  <c r="G17" i="21" s="1"/>
  <c r="P50" i="21"/>
  <c r="Q50" i="21" s="1"/>
  <c r="G18" i="21" s="1"/>
  <c r="J11" i="21"/>
  <c r="C70" i="21"/>
  <c r="P54" i="21"/>
  <c r="J17" i="21" s="1"/>
  <c r="J18" i="21" s="1"/>
  <c r="P53" i="21"/>
  <c r="J16" i="21" s="1"/>
  <c r="A83" i="21" l="1"/>
  <c r="B82" i="21"/>
  <c r="A73" i="21"/>
  <c r="C72" i="21"/>
  <c r="E68" i="21"/>
  <c r="D69" i="21" s="1"/>
  <c r="E69" i="21" s="1"/>
  <c r="F67" i="21"/>
  <c r="H67" i="21" s="1"/>
  <c r="I67" i="21" s="1"/>
  <c r="I68" i="21" s="1"/>
  <c r="I69" i="21" s="1"/>
  <c r="I70" i="21" s="1"/>
  <c r="C83" i="21" l="1"/>
  <c r="A84" i="21"/>
  <c r="N67" i="21"/>
  <c r="A74" i="21"/>
  <c r="L69" i="21"/>
  <c r="M69" i="21" s="1"/>
  <c r="G67" i="21"/>
  <c r="G68" i="21" s="1"/>
  <c r="G69" i="21" s="1"/>
  <c r="F70" i="21" s="1"/>
  <c r="G70" i="21" s="1"/>
  <c r="C84" i="21" l="1"/>
  <c r="L84" i="21" s="1"/>
  <c r="A85" i="21"/>
  <c r="D70" i="21"/>
  <c r="E70" i="21" s="1"/>
  <c r="E71" i="21" s="1"/>
  <c r="E72" i="21" s="1"/>
  <c r="E73" i="21" s="1"/>
  <c r="E74" i="21" s="1"/>
  <c r="B74" i="21"/>
  <c r="F71" i="21"/>
  <c r="O67" i="21"/>
  <c r="O68" i="21" s="1"/>
  <c r="O69" i="21" s="1"/>
  <c r="O70" i="21" s="1"/>
  <c r="J67" i="21"/>
  <c r="D75" i="21" l="1"/>
  <c r="E75" i="21" s="1"/>
  <c r="E76" i="21" s="1"/>
  <c r="A86" i="21"/>
  <c r="C85" i="21"/>
  <c r="L70" i="21"/>
  <c r="M70" i="21" s="1"/>
  <c r="M71" i="21" s="1"/>
  <c r="M72" i="21" s="1"/>
  <c r="M73" i="21" s="1"/>
  <c r="M74" i="21" s="1"/>
  <c r="M75" i="21" s="1"/>
  <c r="M76" i="21" s="1"/>
  <c r="H71" i="21"/>
  <c r="I71" i="21" s="1"/>
  <c r="G71" i="21"/>
  <c r="G72" i="21" s="1"/>
  <c r="G73" i="21" s="1"/>
  <c r="G74" i="21" s="1"/>
  <c r="K67" i="21"/>
  <c r="K68" i="21" s="1"/>
  <c r="K69" i="21" s="1"/>
  <c r="K70" i="21" s="1"/>
  <c r="K71" i="21" s="1"/>
  <c r="K72" i="21" s="1"/>
  <c r="K73" i="21" s="1"/>
  <c r="K74" i="21" s="1"/>
  <c r="Q67" i="21"/>
  <c r="Q68" i="21" s="1"/>
  <c r="Q69" i="21" s="1"/>
  <c r="Q70" i="21" s="1"/>
  <c r="F75" i="21" l="1"/>
  <c r="G75" i="21" s="1"/>
  <c r="G76" i="21" s="1"/>
  <c r="G77" i="21" s="1"/>
  <c r="D77" i="21"/>
  <c r="L77" i="21" s="1"/>
  <c r="M77" i="21" s="1"/>
  <c r="A87" i="21"/>
  <c r="C86" i="21"/>
  <c r="N71" i="21"/>
  <c r="O71" i="21" s="1"/>
  <c r="H72" i="21"/>
  <c r="N72" i="21" s="1"/>
  <c r="F78" i="21" l="1"/>
  <c r="G78" i="21" s="1"/>
  <c r="A88" i="21"/>
  <c r="C87" i="21"/>
  <c r="E77" i="21"/>
  <c r="O72" i="21"/>
  <c r="Q71" i="21"/>
  <c r="I72" i="21"/>
  <c r="F79" i="21" l="1"/>
  <c r="G79" i="21" s="1"/>
  <c r="G80" i="21" s="1"/>
  <c r="G81" i="21" s="1"/>
  <c r="G82" i="21" s="1"/>
  <c r="C88" i="21"/>
  <c r="A89" i="21"/>
  <c r="D78" i="21"/>
  <c r="L78" i="21" s="1"/>
  <c r="M78" i="21" s="1"/>
  <c r="M79" i="21" s="1"/>
  <c r="M80" i="21" s="1"/>
  <c r="M81" i="21" s="1"/>
  <c r="M82" i="21" s="1"/>
  <c r="M83" i="21" s="1"/>
  <c r="M84" i="21" s="1"/>
  <c r="Q72" i="21"/>
  <c r="Q73" i="21" s="1"/>
  <c r="Q74" i="21" s="1"/>
  <c r="Q75" i="21" s="1"/>
  <c r="Q76" i="21" s="1"/>
  <c r="Q77" i="21" s="1"/>
  <c r="Q78" i="21" s="1"/>
  <c r="Q79" i="21" s="1"/>
  <c r="Q80" i="21" s="1"/>
  <c r="Q81" i="21" s="1"/>
  <c r="Q82" i="21" s="1"/>
  <c r="H73" i="21"/>
  <c r="N73" i="21" s="1"/>
  <c r="A90" i="21" l="1"/>
  <c r="P87" i="21"/>
  <c r="P89" i="21"/>
  <c r="P83" i="21"/>
  <c r="Q83" i="21" s="1"/>
  <c r="Q84" i="21" s="1"/>
  <c r="Q85" i="21" s="1"/>
  <c r="Q86" i="21" s="1"/>
  <c r="P88" i="21"/>
  <c r="E78" i="21"/>
  <c r="E79" i="21" s="1"/>
  <c r="E80" i="21" s="1"/>
  <c r="E81" i="21" s="1"/>
  <c r="E82" i="21" s="1"/>
  <c r="O73" i="21"/>
  <c r="O74" i="21" s="1"/>
  <c r="I73" i="21"/>
  <c r="I74" i="21" s="1"/>
  <c r="Q87" i="21" l="1"/>
  <c r="Q88" i="21" s="1"/>
  <c r="Q89" i="21" s="1"/>
  <c r="Q90" i="21" s="1"/>
  <c r="H75" i="21"/>
  <c r="N75" i="21" s="1"/>
  <c r="J75" i="21" s="1"/>
  <c r="K75" i="21" s="1"/>
  <c r="K76" i="21" s="1"/>
  <c r="K77" i="21" s="1"/>
  <c r="K78" i="21" s="1"/>
  <c r="K79" i="21" s="1"/>
  <c r="K80" i="21" s="1"/>
  <c r="K81" i="21" s="1"/>
  <c r="K82" i="21" s="1"/>
  <c r="B90" i="21"/>
  <c r="A91" i="21"/>
  <c r="D83" i="21"/>
  <c r="E83" i="21" l="1"/>
  <c r="E84" i="21" s="1"/>
  <c r="D85" i="21" s="1"/>
  <c r="L85" i="21" s="1"/>
  <c r="M85" i="21" s="1"/>
  <c r="F83" i="21"/>
  <c r="G83" i="21" s="1"/>
  <c r="G84" i="21" s="1"/>
  <c r="G85" i="21" s="1"/>
  <c r="F86" i="21" s="1"/>
  <c r="G86" i="21" s="1"/>
  <c r="F87" i="21" s="1"/>
  <c r="A92" i="21"/>
  <c r="N91" i="21"/>
  <c r="C91" i="21"/>
  <c r="O75" i="21"/>
  <c r="O76" i="21" s="1"/>
  <c r="O77" i="21" s="1"/>
  <c r="O78" i="21" s="1"/>
  <c r="I75" i="21"/>
  <c r="I76" i="21" s="1"/>
  <c r="I77" i="21" s="1"/>
  <c r="I78" i="21" s="1"/>
  <c r="J91" i="21" l="1"/>
  <c r="A93" i="21"/>
  <c r="C92" i="21"/>
  <c r="L92" i="21" s="1"/>
  <c r="E85" i="21"/>
  <c r="H79" i="21"/>
  <c r="N79" i="21" s="1"/>
  <c r="O79" i="21" s="1"/>
  <c r="G87" i="21"/>
  <c r="G88" i="21" s="1"/>
  <c r="G89" i="21" s="1"/>
  <c r="G90" i="21" s="1"/>
  <c r="I79" i="21" l="1"/>
  <c r="D86" i="21"/>
  <c r="L86" i="21" s="1"/>
  <c r="M86" i="21" s="1"/>
  <c r="M87" i="21" s="1"/>
  <c r="M88" i="21" s="1"/>
  <c r="M89" i="21" s="1"/>
  <c r="M90" i="21" s="1"/>
  <c r="M91" i="21" s="1"/>
  <c r="M92" i="21" s="1"/>
  <c r="C93" i="21"/>
  <c r="A94" i="21"/>
  <c r="C94" i="21" l="1"/>
  <c r="A95" i="21"/>
  <c r="E86" i="21"/>
  <c r="E87" i="21" s="1"/>
  <c r="E88" i="21" s="1"/>
  <c r="E89" i="21" s="1"/>
  <c r="E90" i="21" s="1"/>
  <c r="H80" i="21"/>
  <c r="N80" i="21" s="1"/>
  <c r="O80" i="21" s="1"/>
  <c r="A96" i="21" l="1"/>
  <c r="N95" i="21"/>
  <c r="C95" i="21"/>
  <c r="D91" i="21"/>
  <c r="I80" i="21"/>
  <c r="E91" i="21" l="1"/>
  <c r="E92" i="21" s="1"/>
  <c r="D93" i="21" s="1"/>
  <c r="L93" i="21" s="1"/>
  <c r="M93" i="21" s="1"/>
  <c r="F91" i="21"/>
  <c r="G91" i="21" s="1"/>
  <c r="G92" i="21" s="1"/>
  <c r="G93" i="21" s="1"/>
  <c r="F94" i="21" s="1"/>
  <c r="G94" i="21" s="1"/>
  <c r="F95" i="21" s="1"/>
  <c r="G95" i="21" s="1"/>
  <c r="G96" i="21" s="1"/>
  <c r="G97" i="21" s="1"/>
  <c r="G98" i="21" s="1"/>
  <c r="C96" i="21"/>
  <c r="N96" i="21"/>
  <c r="A97" i="21"/>
  <c r="H81" i="21"/>
  <c r="N81" i="21" s="1"/>
  <c r="O81" i="21" s="1"/>
  <c r="O82" i="21" s="1"/>
  <c r="I81" i="21" l="1"/>
  <c r="I82" i="21" s="1"/>
  <c r="H97" i="21"/>
  <c r="N97" i="21"/>
  <c r="P97" i="21"/>
  <c r="A98" i="21"/>
  <c r="E93" i="21"/>
  <c r="A99" i="21" l="1"/>
  <c r="B98" i="21"/>
  <c r="H83" i="21"/>
  <c r="N83" i="21" s="1"/>
  <c r="D94" i="21"/>
  <c r="L94" i="21" s="1"/>
  <c r="M94" i="21" s="1"/>
  <c r="M95" i="21" s="1"/>
  <c r="M96" i="21" s="1"/>
  <c r="M97" i="21" s="1"/>
  <c r="M98" i="21" s="1"/>
  <c r="M99" i="21" s="1"/>
  <c r="C99" i="21" l="1"/>
  <c r="A100" i="21"/>
  <c r="N99" i="21"/>
  <c r="E94" i="21"/>
  <c r="E95" i="21" s="1"/>
  <c r="E96" i="21" s="1"/>
  <c r="E97" i="21" s="1"/>
  <c r="E98" i="21" s="1"/>
  <c r="I83" i="21"/>
  <c r="I84" i="21" s="1"/>
  <c r="I85" i="21" s="1"/>
  <c r="I86" i="21" s="1"/>
  <c r="J83" i="21"/>
  <c r="K83" i="21" s="1"/>
  <c r="K84" i="21" s="1"/>
  <c r="K85" i="21" s="1"/>
  <c r="K86" i="21" s="1"/>
  <c r="K87" i="21" s="1"/>
  <c r="K88" i="21" s="1"/>
  <c r="K89" i="21" s="1"/>
  <c r="K90" i="21" s="1"/>
  <c r="K91" i="21" s="1"/>
  <c r="K92" i="21" s="1"/>
  <c r="K93" i="21" s="1"/>
  <c r="K94" i="21" s="1"/>
  <c r="K95" i="21" s="1"/>
  <c r="K96" i="21" s="1"/>
  <c r="K97" i="21" s="1"/>
  <c r="K98" i="21" s="1"/>
  <c r="O83" i="21"/>
  <c r="O84" i="21" s="1"/>
  <c r="O85" i="21" s="1"/>
  <c r="O86" i="21" s="1"/>
  <c r="D99" i="21" l="1"/>
  <c r="E99" i="21" s="1"/>
  <c r="E100" i="21" s="1"/>
  <c r="A101" i="21"/>
  <c r="C100" i="21"/>
  <c r="L100" i="21" s="1"/>
  <c r="M100" i="21" s="1"/>
  <c r="H87" i="21"/>
  <c r="N87" i="21" s="1"/>
  <c r="O87" i="21" s="1"/>
  <c r="J99" i="21"/>
  <c r="K99" i="21" s="1"/>
  <c r="K100" i="21" s="1"/>
  <c r="K101" i="21" s="1"/>
  <c r="K102" i="21" s="1"/>
  <c r="K103" i="21" s="1"/>
  <c r="K104" i="21" s="1"/>
  <c r="K105" i="21" s="1"/>
  <c r="K106" i="21" s="1"/>
  <c r="F99" i="21" l="1"/>
  <c r="G99" i="21" s="1"/>
  <c r="G100" i="21" s="1"/>
  <c r="G101" i="21" s="1"/>
  <c r="I87" i="21"/>
  <c r="C101" i="21"/>
  <c r="D101" i="21" s="1"/>
  <c r="E101" i="21" s="1"/>
  <c r="A102" i="21"/>
  <c r="A103" i="21" l="1"/>
  <c r="C102" i="21"/>
  <c r="L101" i="21"/>
  <c r="M101" i="21" s="1"/>
  <c r="H88" i="21"/>
  <c r="N88" i="21" s="1"/>
  <c r="O88" i="21" s="1"/>
  <c r="I88" i="21" l="1"/>
  <c r="F102" i="21"/>
  <c r="G102" i="21" s="1"/>
  <c r="N103" i="21"/>
  <c r="C103" i="21"/>
  <c r="A104" i="21"/>
  <c r="D102" i="21" l="1"/>
  <c r="E102" i="21" s="1"/>
  <c r="E103" i="21" s="1"/>
  <c r="E104" i="21" s="1"/>
  <c r="E105" i="21" s="1"/>
  <c r="E106" i="21" s="1"/>
  <c r="H89" i="21"/>
  <c r="N89" i="21" s="1"/>
  <c r="O89" i="21" s="1"/>
  <c r="O90" i="21" s="1"/>
  <c r="O91" i="21" s="1"/>
  <c r="O92" i="21" s="1"/>
  <c r="O93" i="21" s="1"/>
  <c r="O94" i="21" s="1"/>
  <c r="O95" i="21" s="1"/>
  <c r="O96" i="21" s="1"/>
  <c r="O97" i="21" s="1"/>
  <c r="O98" i="21" s="1"/>
  <c r="O99" i="21" s="1"/>
  <c r="O100" i="21" s="1"/>
  <c r="O101" i="21" s="1"/>
  <c r="O102" i="21" s="1"/>
  <c r="O103" i="21" s="1"/>
  <c r="N104" i="21"/>
  <c r="C104" i="21"/>
  <c r="A105" i="21"/>
  <c r="F103" i="21"/>
  <c r="G103" i="21" s="1"/>
  <c r="G104" i="21" s="1"/>
  <c r="G105" i="21" s="1"/>
  <c r="G106" i="21" s="1"/>
  <c r="L102" i="21" l="1"/>
  <c r="M102" i="21" s="1"/>
  <c r="M103" i="21" s="1"/>
  <c r="M104" i="21" s="1"/>
  <c r="M105" i="21" s="1"/>
  <c r="M106" i="21" s="1"/>
  <c r="M107" i="21" s="1"/>
  <c r="O104" i="21"/>
  <c r="A106" i="21"/>
  <c r="H105" i="21"/>
  <c r="N105" i="21"/>
  <c r="P105" i="21"/>
  <c r="I89" i="21"/>
  <c r="I90" i="21" s="1"/>
  <c r="O105" i="21" l="1"/>
  <c r="O106" i="21" s="1"/>
  <c r="H91" i="21"/>
  <c r="P91" i="21" s="1"/>
  <c r="Q91" i="21" s="1"/>
  <c r="Q92" i="21" s="1"/>
  <c r="Q93" i="21" s="1"/>
  <c r="Q94" i="21" s="1"/>
  <c r="A107" i="21"/>
  <c r="B106" i="21"/>
  <c r="C107" i="21" l="1"/>
  <c r="A108" i="21"/>
  <c r="N107" i="21"/>
  <c r="O107" i="21" s="1"/>
  <c r="O108" i="21" s="1"/>
  <c r="O109" i="21" s="1"/>
  <c r="O110" i="21" s="1"/>
  <c r="I91" i="21"/>
  <c r="I92" i="21" s="1"/>
  <c r="I93" i="21" s="1"/>
  <c r="I94" i="21" s="1"/>
  <c r="H95" i="21" l="1"/>
  <c r="P95" i="21" s="1"/>
  <c r="Q95" i="21" s="1"/>
  <c r="A109" i="21"/>
  <c r="C108" i="21"/>
  <c r="L108" i="21" s="1"/>
  <c r="M108" i="21" s="1"/>
  <c r="J107" i="21"/>
  <c r="K107" i="21" s="1"/>
  <c r="K108" i="21" s="1"/>
  <c r="K109" i="21" s="1"/>
  <c r="K110" i="21" s="1"/>
  <c r="K111" i="21" s="1"/>
  <c r="K112" i="21" s="1"/>
  <c r="K113" i="21" s="1"/>
  <c r="K114" i="21" s="1"/>
  <c r="D107" i="21"/>
  <c r="E107" i="21" s="1"/>
  <c r="E108" i="21" s="1"/>
  <c r="F107" i="21" l="1"/>
  <c r="G107" i="21" s="1"/>
  <c r="G108" i="21" s="1"/>
  <c r="G109" i="21" s="1"/>
  <c r="C109" i="21"/>
  <c r="A110" i="21"/>
  <c r="I95" i="21"/>
  <c r="H96" i="21" l="1"/>
  <c r="P96" i="21" s="1"/>
  <c r="Q96" i="21" s="1"/>
  <c r="Q97" i="21" s="1"/>
  <c r="Q98" i="21" s="1"/>
  <c r="A111" i="21"/>
  <c r="C110" i="21"/>
  <c r="D109" i="21"/>
  <c r="E109" i="21" s="1"/>
  <c r="F110" i="21" l="1"/>
  <c r="G110" i="21" s="1"/>
  <c r="N111" i="21"/>
  <c r="O111" i="21" s="1"/>
  <c r="C111" i="21"/>
  <c r="A112" i="21"/>
  <c r="I96" i="21"/>
  <c r="I97" i="21" s="1"/>
  <c r="I98" i="21" s="1"/>
  <c r="L109" i="21"/>
  <c r="M109" i="21" s="1"/>
  <c r="D110" i="21" l="1"/>
  <c r="E110" i="21" s="1"/>
  <c r="E111" i="21" s="1"/>
  <c r="E112" i="21" s="1"/>
  <c r="E113" i="21" s="1"/>
  <c r="E114" i="21" s="1"/>
  <c r="A113" i="21"/>
  <c r="C112" i="21"/>
  <c r="N112" i="21"/>
  <c r="O112" i="21" s="1"/>
  <c r="H99" i="21"/>
  <c r="P99" i="21" s="1"/>
  <c r="Q99" i="21" s="1"/>
  <c r="Q100" i="21" s="1"/>
  <c r="Q101" i="21" s="1"/>
  <c r="Q102" i="21" s="1"/>
  <c r="F111" i="21"/>
  <c r="G111" i="21" s="1"/>
  <c r="G112" i="21" s="1"/>
  <c r="G113" i="21" s="1"/>
  <c r="G114" i="21" s="1"/>
  <c r="L110" i="21" l="1"/>
  <c r="M110" i="21" s="1"/>
  <c r="M111" i="21" s="1"/>
  <c r="M112" i="21" s="1"/>
  <c r="M113" i="21" s="1"/>
  <c r="M114" i="21" s="1"/>
  <c r="M115" i="21" s="1"/>
  <c r="I99" i="21"/>
  <c r="I100" i="21" s="1"/>
  <c r="I101" i="21" s="1"/>
  <c r="I102" i="21" s="1"/>
  <c r="P113" i="21"/>
  <c r="N113" i="21"/>
  <c r="O113" i="21" s="1"/>
  <c r="O114" i="21" s="1"/>
  <c r="A114" i="21"/>
  <c r="H113" i="21"/>
  <c r="B114" i="21" l="1"/>
  <c r="A115" i="21"/>
  <c r="H103" i="21"/>
  <c r="P103" i="21" s="1"/>
  <c r="Q103" i="21" s="1"/>
  <c r="I103" i="21" l="1"/>
  <c r="N115" i="21"/>
  <c r="O115" i="21" s="1"/>
  <c r="O116" i="21" s="1"/>
  <c r="O117" i="21" s="1"/>
  <c r="O118" i="21" s="1"/>
  <c r="C115" i="21"/>
  <c r="A116" i="21"/>
  <c r="A117" i="21" l="1"/>
  <c r="C116" i="21"/>
  <c r="L116" i="21" s="1"/>
  <c r="M116" i="21" s="1"/>
  <c r="J115" i="21"/>
  <c r="K115" i="21" s="1"/>
  <c r="K116" i="21" s="1"/>
  <c r="K117" i="21" s="1"/>
  <c r="K118" i="21" s="1"/>
  <c r="K119" i="21" s="1"/>
  <c r="K120" i="21" s="1"/>
  <c r="K121" i="21" s="1"/>
  <c r="K122" i="21" s="1"/>
  <c r="D115" i="21"/>
  <c r="E115" i="21" s="1"/>
  <c r="E116" i="21" s="1"/>
  <c r="H104" i="21"/>
  <c r="P104" i="21" s="1"/>
  <c r="Q104" i="21" s="1"/>
  <c r="Q105" i="21" s="1"/>
  <c r="Q106" i="21" s="1"/>
  <c r="F115" i="21" l="1"/>
  <c r="G115" i="21" s="1"/>
  <c r="G116" i="21" s="1"/>
  <c r="G117" i="21" s="1"/>
  <c r="I104" i="21"/>
  <c r="I105" i="21" s="1"/>
  <c r="I106" i="21" s="1"/>
  <c r="A118" i="21"/>
  <c r="C117" i="21"/>
  <c r="C118" i="21" l="1"/>
  <c r="A119" i="21"/>
  <c r="D117" i="21"/>
  <c r="E117" i="21" s="1"/>
  <c r="H107" i="21"/>
  <c r="P107" i="21" s="1"/>
  <c r="Q107" i="21" s="1"/>
  <c r="Q108" i="21" s="1"/>
  <c r="Q109" i="21" s="1"/>
  <c r="Q110" i="21" s="1"/>
  <c r="I107" i="21" l="1"/>
  <c r="I108" i="21" s="1"/>
  <c r="I109" i="21" s="1"/>
  <c r="I110" i="21" s="1"/>
  <c r="A120" i="21"/>
  <c r="N119" i="21"/>
  <c r="O119" i="21" s="1"/>
  <c r="C119" i="21"/>
  <c r="F118" i="21"/>
  <c r="G118" i="21" s="1"/>
  <c r="L117" i="21"/>
  <c r="M117" i="21" s="1"/>
  <c r="D118" i="21" l="1"/>
  <c r="E118" i="21" s="1"/>
  <c r="E119" i="21" s="1"/>
  <c r="E120" i="21" s="1"/>
  <c r="E121" i="21" s="1"/>
  <c r="E122" i="21" s="1"/>
  <c r="N120" i="21"/>
  <c r="O120" i="21" s="1"/>
  <c r="A121" i="21"/>
  <c r="C120" i="21"/>
  <c r="H111" i="21"/>
  <c r="P111" i="21" s="1"/>
  <c r="Q111" i="21" s="1"/>
  <c r="F119" i="21"/>
  <c r="G119" i="21" s="1"/>
  <c r="G120" i="21" s="1"/>
  <c r="G121" i="21" s="1"/>
  <c r="G122" i="21" s="1"/>
  <c r="L118" i="21" l="1"/>
  <c r="M118" i="21" s="1"/>
  <c r="M119" i="21" s="1"/>
  <c r="M120" i="21" s="1"/>
  <c r="M121" i="21" s="1"/>
  <c r="M122" i="21" s="1"/>
  <c r="M123" i="21" s="1"/>
  <c r="I111" i="21"/>
  <c r="A122" i="21"/>
  <c r="H121" i="21"/>
  <c r="P121" i="21"/>
  <c r="N121" i="21"/>
  <c r="O121" i="21" s="1"/>
  <c r="O122" i="21" s="1"/>
  <c r="A123" i="21" l="1"/>
  <c r="B122" i="21"/>
  <c r="H112" i="21"/>
  <c r="P112" i="21" s="1"/>
  <c r="Q112" i="21" s="1"/>
  <c r="Q113" i="21" s="1"/>
  <c r="Q114" i="21" s="1"/>
  <c r="I112" i="21" l="1"/>
  <c r="I113" i="21" s="1"/>
  <c r="I114" i="21" s="1"/>
  <c r="A124" i="21"/>
  <c r="C123" i="21"/>
  <c r="N123" i="21"/>
  <c r="O123" i="21" s="1"/>
  <c r="O124" i="21" s="1"/>
  <c r="O125" i="21" s="1"/>
  <c r="O126" i="21" s="1"/>
  <c r="C124" i="21" l="1"/>
  <c r="L124" i="21" s="1"/>
  <c r="M124" i="21" s="1"/>
  <c r="A125" i="21"/>
  <c r="J123" i="21"/>
  <c r="K123" i="21" s="1"/>
  <c r="K124" i="21" s="1"/>
  <c r="K125" i="21" s="1"/>
  <c r="K126" i="21" s="1"/>
  <c r="K127" i="21" s="1"/>
  <c r="K128" i="21" s="1"/>
  <c r="K129" i="21" s="1"/>
  <c r="K130" i="21" s="1"/>
  <c r="D123" i="21"/>
  <c r="E123" i="21" s="1"/>
  <c r="E124" i="21" s="1"/>
  <c r="H115" i="21"/>
  <c r="P115" i="21" s="1"/>
  <c r="Q115" i="21" s="1"/>
  <c r="Q116" i="21" s="1"/>
  <c r="Q117" i="21" s="1"/>
  <c r="Q118" i="21" s="1"/>
  <c r="F123" i="21" l="1"/>
  <c r="G123" i="21" s="1"/>
  <c r="G124" i="21" s="1"/>
  <c r="G125" i="21" s="1"/>
  <c r="I115" i="21"/>
  <c r="I116" i="21" s="1"/>
  <c r="I117" i="21" s="1"/>
  <c r="I118" i="21" s="1"/>
  <c r="H119" i="21" s="1"/>
  <c r="P119" i="21" s="1"/>
  <c r="Q119" i="21" s="1"/>
  <c r="A126" i="21"/>
  <c r="C125" i="21"/>
  <c r="I119" i="21" l="1"/>
  <c r="H120" i="21" s="1"/>
  <c r="P120" i="21" s="1"/>
  <c r="Q120" i="21" s="1"/>
  <c r="Q121" i="21" s="1"/>
  <c r="Q122" i="21" s="1"/>
  <c r="A127" i="21"/>
  <c r="C126" i="21"/>
  <c r="D125" i="21"/>
  <c r="E125" i="21" s="1"/>
  <c r="I120" i="21" l="1"/>
  <c r="I121" i="21" s="1"/>
  <c r="I122" i="21" s="1"/>
  <c r="F126" i="21"/>
  <c r="G126" i="21" s="1"/>
  <c r="A128" i="21"/>
  <c r="N127" i="21"/>
  <c r="O127" i="21" s="1"/>
  <c r="C127" i="21"/>
  <c r="L125" i="21"/>
  <c r="M125" i="21" s="1"/>
  <c r="D126" i="21" l="1"/>
  <c r="E126" i="21" s="1"/>
  <c r="E127" i="21" s="1"/>
  <c r="E128" i="21" s="1"/>
  <c r="E129" i="21" s="1"/>
  <c r="E130" i="21" s="1"/>
  <c r="H123" i="21"/>
  <c r="I123" i="21" s="1"/>
  <c r="I124" i="21" s="1"/>
  <c r="I125" i="21" s="1"/>
  <c r="I126" i="21" s="1"/>
  <c r="C128" i="21"/>
  <c r="N128" i="21"/>
  <c r="O128" i="21" s="1"/>
  <c r="A129" i="21"/>
  <c r="F127" i="21"/>
  <c r="G127" i="21" s="1"/>
  <c r="G128" i="21" s="1"/>
  <c r="G129" i="21" s="1"/>
  <c r="G130" i="21" s="1"/>
  <c r="L126" i="21" l="1"/>
  <c r="M126" i="21" s="1"/>
  <c r="M127" i="21" s="1"/>
  <c r="M128" i="21" s="1"/>
  <c r="M129" i="21" s="1"/>
  <c r="M130" i="21" s="1"/>
  <c r="M131" i="21" s="1"/>
  <c r="H127" i="21"/>
  <c r="P127" i="21" s="1"/>
  <c r="N129" i="21"/>
  <c r="O129" i="21" s="1"/>
  <c r="O130" i="21" s="1"/>
  <c r="P123" i="21"/>
  <c r="Q123" i="21" s="1"/>
  <c r="Q124" i="21" s="1"/>
  <c r="Q125" i="21" s="1"/>
  <c r="Q126" i="21" s="1"/>
  <c r="A130" i="21"/>
  <c r="H129" i="21"/>
  <c r="P129" i="21"/>
  <c r="Q127" i="21" l="1"/>
  <c r="I127" i="21"/>
  <c r="A131" i="21"/>
  <c r="B130" i="21"/>
  <c r="C131" i="21" l="1"/>
  <c r="A132" i="21"/>
  <c r="H128" i="21"/>
  <c r="P128" i="21" s="1"/>
  <c r="Q128" i="21" s="1"/>
  <c r="Q129" i="21" s="1"/>
  <c r="Q130" i="21" s="1"/>
  <c r="I128" i="21" l="1"/>
  <c r="I129" i="21" s="1"/>
  <c r="I130" i="21" s="1"/>
  <c r="D131" i="21"/>
  <c r="E131" i="21" s="1"/>
  <c r="E132" i="21" s="1"/>
  <c r="A133" i="21"/>
  <c r="C132" i="21"/>
  <c r="L132" i="21" s="1"/>
  <c r="M132" i="21" s="1"/>
  <c r="F131" i="21" l="1"/>
  <c r="G131" i="21" s="1"/>
  <c r="G132" i="21" s="1"/>
  <c r="G133" i="21" s="1"/>
  <c r="C133" i="21"/>
  <c r="A134" i="21"/>
  <c r="H131" i="21" l="1"/>
  <c r="A135" i="21"/>
  <c r="C134" i="21"/>
  <c r="D133" i="21"/>
  <c r="E133" i="21" s="1"/>
  <c r="I131" i="21" l="1"/>
  <c r="I132" i="21" s="1"/>
  <c r="I133" i="21" s="1"/>
  <c r="I134" i="21" s="1"/>
  <c r="N131" i="21"/>
  <c r="F134" i="21"/>
  <c r="G134" i="21" s="1"/>
  <c r="C135" i="21"/>
  <c r="A136" i="21"/>
  <c r="L133" i="21"/>
  <c r="M133" i="21" s="1"/>
  <c r="D134" i="21" l="1"/>
  <c r="E134" i="21" s="1"/>
  <c r="E135" i="21" s="1"/>
  <c r="E136" i="21" s="1"/>
  <c r="E137" i="21" s="1"/>
  <c r="E138" i="21" s="1"/>
  <c r="O131" i="21"/>
  <c r="O132" i="21" s="1"/>
  <c r="O133" i="21" s="1"/>
  <c r="O134" i="21" s="1"/>
  <c r="J131" i="21"/>
  <c r="K131" i="21" s="1"/>
  <c r="K132" i="21" s="1"/>
  <c r="K133" i="21" s="1"/>
  <c r="K134" i="21" s="1"/>
  <c r="K135" i="21" s="1"/>
  <c r="K136" i="21" s="1"/>
  <c r="K137" i="21" s="1"/>
  <c r="K138" i="21" s="1"/>
  <c r="A137" i="21"/>
  <c r="C136" i="21"/>
  <c r="F135" i="21"/>
  <c r="L134" i="21" l="1"/>
  <c r="M134" i="21" s="1"/>
  <c r="M135" i="21" s="1"/>
  <c r="M136" i="21" s="1"/>
  <c r="M137" i="21" s="1"/>
  <c r="M138" i="21" s="1"/>
  <c r="M139" i="21" s="1"/>
  <c r="H135" i="21"/>
  <c r="I135" i="21" s="1"/>
  <c r="H136" i="21" s="1"/>
  <c r="I136" i="21" s="1"/>
  <c r="H137" i="21" s="1"/>
  <c r="I137" i="21" s="1"/>
  <c r="I138" i="21" s="1"/>
  <c r="P135" i="21"/>
  <c r="P137" i="21"/>
  <c r="P136" i="21"/>
  <c r="A138" i="21"/>
  <c r="P131" i="21"/>
  <c r="Q131" i="21" s="1"/>
  <c r="Q132" i="21" s="1"/>
  <c r="Q133" i="21" s="1"/>
  <c r="Q134" i="21" s="1"/>
  <c r="G135" i="21"/>
  <c r="G136" i="21" s="1"/>
  <c r="G137" i="21" s="1"/>
  <c r="G138" i="21" s="1"/>
  <c r="N136" i="21" l="1"/>
  <c r="N135" i="21"/>
  <c r="O135" i="21" s="1"/>
  <c r="A139" i="21"/>
  <c r="B138" i="21"/>
  <c r="N137" i="21"/>
  <c r="Q135" i="21"/>
  <c r="Q136" i="21" s="1"/>
  <c r="Q137" i="21" s="1"/>
  <c r="Q138" i="21" s="1"/>
  <c r="O136" i="21" l="1"/>
  <c r="O137" i="21" s="1"/>
  <c r="O138" i="21" s="1"/>
  <c r="A140" i="21"/>
  <c r="C139" i="21"/>
  <c r="D139" i="21" l="1"/>
  <c r="E139" i="21" s="1"/>
  <c r="E140" i="21" s="1"/>
  <c r="C140" i="21"/>
  <c r="L140" i="21" s="1"/>
  <c r="M140" i="21" s="1"/>
  <c r="A141" i="21"/>
  <c r="F139" i="21" l="1"/>
  <c r="G139" i="21" s="1"/>
  <c r="G140" i="21" s="1"/>
  <c r="G141" i="21" s="1"/>
  <c r="A142" i="21"/>
  <c r="C141" i="21"/>
  <c r="D141" i="21" s="1"/>
  <c r="E141" i="21" s="1"/>
  <c r="H139" i="21" l="1"/>
  <c r="I139" i="21" s="1"/>
  <c r="I140" i="21" s="1"/>
  <c r="I141" i="21" s="1"/>
  <c r="I142" i="21" s="1"/>
  <c r="L141" i="21"/>
  <c r="M141" i="21" s="1"/>
  <c r="C142" i="21"/>
  <c r="A143" i="21"/>
  <c r="N139" i="21" l="1"/>
  <c r="O139" i="21" s="1"/>
  <c r="O140" i="21" s="1"/>
  <c r="O141" i="21" s="1"/>
  <c r="O142" i="21" s="1"/>
  <c r="A144" i="21"/>
  <c r="C143" i="21"/>
  <c r="F142" i="21"/>
  <c r="G142" i="21" s="1"/>
  <c r="J139" i="21" l="1"/>
  <c r="K139" i="21" s="1"/>
  <c r="K140" i="21" s="1"/>
  <c r="K141" i="21" s="1"/>
  <c r="K142" i="21" s="1"/>
  <c r="K143" i="21" s="1"/>
  <c r="K144" i="21" s="1"/>
  <c r="K145" i="21" s="1"/>
  <c r="K146" i="21" s="1"/>
  <c r="D142" i="21"/>
  <c r="E142" i="21" s="1"/>
  <c r="E143" i="21" s="1"/>
  <c r="E144" i="21" s="1"/>
  <c r="E145" i="21" s="1"/>
  <c r="E146" i="21" s="1"/>
  <c r="F143" i="21"/>
  <c r="C144" i="21"/>
  <c r="A145" i="21"/>
  <c r="L142" i="21" l="1"/>
  <c r="M142" i="21" s="1"/>
  <c r="M143" i="21" s="1"/>
  <c r="M144" i="21" s="1"/>
  <c r="M145" i="21" s="1"/>
  <c r="M146" i="21" s="1"/>
  <c r="M147" i="21" s="1"/>
  <c r="G143" i="21"/>
  <c r="G144" i="21" s="1"/>
  <c r="G145" i="21" s="1"/>
  <c r="G146" i="21" s="1"/>
  <c r="P139" i="21"/>
  <c r="Q139" i="21" s="1"/>
  <c r="Q140" i="21" s="1"/>
  <c r="Q141" i="21" s="1"/>
  <c r="Q142" i="21" s="1"/>
  <c r="A146" i="21"/>
  <c r="P143" i="21"/>
  <c r="P145" i="21"/>
  <c r="P144" i="21"/>
  <c r="H143" i="21"/>
  <c r="I143" i="21" s="1"/>
  <c r="Q143" i="21" l="1"/>
  <c r="Q144" i="21" s="1"/>
  <c r="Q145" i="21" s="1"/>
  <c r="Q146" i="21" s="1"/>
  <c r="A147" i="21"/>
  <c r="B146" i="21"/>
  <c r="H144" i="21"/>
  <c r="N144" i="21" s="1"/>
  <c r="N143" i="21"/>
  <c r="O143" i="21" s="1"/>
  <c r="O144" i="21" l="1"/>
  <c r="I144" i="21"/>
  <c r="C147" i="21"/>
  <c r="A148" i="21"/>
  <c r="A149" i="21" l="1"/>
  <c r="C148" i="21"/>
  <c r="L148" i="21" s="1"/>
  <c r="M148" i="21" s="1"/>
  <c r="H145" i="21"/>
  <c r="N145" i="21" s="1"/>
  <c r="O145" i="21" s="1"/>
  <c r="O146" i="21" s="1"/>
  <c r="D147" i="21"/>
  <c r="F147" i="21" s="1"/>
  <c r="G147" i="21" s="1"/>
  <c r="G148" i="21" s="1"/>
  <c r="G149" i="21" s="1"/>
  <c r="I145" i="21" l="1"/>
  <c r="I146" i="21" s="1"/>
  <c r="E147" i="21"/>
  <c r="E148" i="21" s="1"/>
  <c r="C149" i="21"/>
  <c r="A150" i="21"/>
  <c r="A151" i="21" l="1"/>
  <c r="C150" i="21"/>
  <c r="D149" i="21"/>
  <c r="L149" i="21" s="1"/>
  <c r="M149" i="21" s="1"/>
  <c r="H147" i="21"/>
  <c r="N147" i="21" s="1"/>
  <c r="J147" i="21" l="1"/>
  <c r="K147" i="21" s="1"/>
  <c r="K148" i="21" s="1"/>
  <c r="K149" i="21" s="1"/>
  <c r="K150" i="21" s="1"/>
  <c r="K151" i="21" s="1"/>
  <c r="K152" i="21" s="1"/>
  <c r="K153" i="21" s="1"/>
  <c r="K154" i="21" s="1"/>
  <c r="O147" i="21"/>
  <c r="O148" i="21" s="1"/>
  <c r="O149" i="21" s="1"/>
  <c r="O150" i="21" s="1"/>
  <c r="I147" i="21"/>
  <c r="I148" i="21" s="1"/>
  <c r="I149" i="21" s="1"/>
  <c r="I150" i="21" s="1"/>
  <c r="E149" i="21"/>
  <c r="F150" i="21"/>
  <c r="G150" i="21" s="1"/>
  <c r="C151" i="21"/>
  <c r="A152" i="21"/>
  <c r="F151" i="21" l="1"/>
  <c r="G151" i="21" s="1"/>
  <c r="G152" i="21" s="1"/>
  <c r="G153" i="21" s="1"/>
  <c r="G154" i="21" s="1"/>
  <c r="D150" i="21"/>
  <c r="L150" i="21" s="1"/>
  <c r="M150" i="21" s="1"/>
  <c r="M151" i="21" s="1"/>
  <c r="M152" i="21" s="1"/>
  <c r="M153" i="21" s="1"/>
  <c r="M154" i="21" s="1"/>
  <c r="M155" i="21" s="1"/>
  <c r="A153" i="21"/>
  <c r="C152" i="21"/>
  <c r="H151" i="21" l="1"/>
  <c r="I151" i="21" s="1"/>
  <c r="H152" i="21" s="1"/>
  <c r="N152" i="21" s="1"/>
  <c r="E150" i="21"/>
  <c r="E151" i="21" s="1"/>
  <c r="E152" i="21" s="1"/>
  <c r="E153" i="21" s="1"/>
  <c r="E154" i="21" s="1"/>
  <c r="P152" i="21"/>
  <c r="P147" i="21"/>
  <c r="Q147" i="21" s="1"/>
  <c r="Q148" i="21" s="1"/>
  <c r="Q149" i="21" s="1"/>
  <c r="Q150" i="21" s="1"/>
  <c r="P153" i="21"/>
  <c r="P151" i="21"/>
  <c r="A154" i="21"/>
  <c r="N151" i="21" l="1"/>
  <c r="O151" i="21" s="1"/>
  <c r="O152" i="21" s="1"/>
  <c r="I152" i="21"/>
  <c r="H153" i="21" s="1"/>
  <c r="N153" i="21" s="1"/>
  <c r="A155" i="21"/>
  <c r="B154" i="21"/>
  <c r="Q151" i="21"/>
  <c r="Q152" i="21" s="1"/>
  <c r="Q153" i="21" s="1"/>
  <c r="Q154" i="21" s="1"/>
  <c r="O153" i="21" l="1"/>
  <c r="O154" i="21" s="1"/>
  <c r="I153" i="21"/>
  <c r="I154" i="21" s="1"/>
  <c r="C155" i="21"/>
  <c r="A156" i="21"/>
  <c r="D155" i="21" l="1"/>
  <c r="E155" i="21" s="1"/>
  <c r="E156" i="21" s="1"/>
  <c r="A157" i="21"/>
  <c r="C156" i="21"/>
  <c r="L156" i="21" s="1"/>
  <c r="M156" i="21" s="1"/>
  <c r="F155" i="21" l="1"/>
  <c r="G155" i="21" s="1"/>
  <c r="G156" i="21" s="1"/>
  <c r="G157" i="21" s="1"/>
  <c r="A158" i="21"/>
  <c r="C157" i="21"/>
  <c r="D157" i="21" s="1"/>
  <c r="E157" i="21" s="1"/>
  <c r="H155" i="21" l="1"/>
  <c r="I155" i="21" s="1"/>
  <c r="I156" i="21" s="1"/>
  <c r="I157" i="21" s="1"/>
  <c r="I158" i="21" s="1"/>
  <c r="L157" i="21"/>
  <c r="M157" i="21" s="1"/>
  <c r="A159" i="21"/>
  <c r="C158" i="21"/>
  <c r="N155" i="21" l="1"/>
  <c r="O155" i="21" s="1"/>
  <c r="O156" i="21" s="1"/>
  <c r="O157" i="21" s="1"/>
  <c r="O158" i="21" s="1"/>
  <c r="F158" i="21"/>
  <c r="G158" i="21" s="1"/>
  <c r="C159" i="21"/>
  <c r="A160" i="21"/>
  <c r="J155" i="21" l="1"/>
  <c r="K155" i="21" s="1"/>
  <c r="K156" i="21" s="1"/>
  <c r="K157" i="21" s="1"/>
  <c r="K158" i="21" s="1"/>
  <c r="K159" i="21" s="1"/>
  <c r="K160" i="21" s="1"/>
  <c r="K161" i="21" s="1"/>
  <c r="K162" i="21" s="1"/>
  <c r="D26" i="21" s="1"/>
  <c r="D158" i="21"/>
  <c r="E158" i="21" s="1"/>
  <c r="E159" i="21" s="1"/>
  <c r="E160" i="21" s="1"/>
  <c r="E161" i="21" s="1"/>
  <c r="E162" i="21" s="1"/>
  <c r="A161" i="21"/>
  <c r="C160" i="21"/>
  <c r="F159" i="21"/>
  <c r="L158" i="21" l="1"/>
  <c r="M158" i="21" s="1"/>
  <c r="M159" i="21" s="1"/>
  <c r="M160" i="21" s="1"/>
  <c r="M161" i="21" s="1"/>
  <c r="M162" i="21" s="1"/>
  <c r="D27" i="21" s="1"/>
  <c r="J15" i="21"/>
  <c r="H159" i="21"/>
  <c r="I159" i="21" s="1"/>
  <c r="H160" i="21" s="1"/>
  <c r="I160" i="21" s="1"/>
  <c r="H161" i="21" s="1"/>
  <c r="I161" i="21" s="1"/>
  <c r="I162" i="21" s="1"/>
  <c r="A162" i="21"/>
  <c r="B162" i="21" s="1"/>
  <c r="P159" i="21"/>
  <c r="P161" i="21"/>
  <c r="P155" i="21"/>
  <c r="Q155" i="21" s="1"/>
  <c r="Q156" i="21" s="1"/>
  <c r="Q157" i="21" s="1"/>
  <c r="Q158" i="21" s="1"/>
  <c r="P160" i="21"/>
  <c r="G159" i="21"/>
  <c r="G160" i="21" s="1"/>
  <c r="G161" i="21" s="1"/>
  <c r="G162" i="21" s="1"/>
  <c r="J9" i="21" l="1"/>
  <c r="D29" i="21" s="1"/>
  <c r="D23" i="21"/>
  <c r="N159" i="21"/>
  <c r="O159" i="21" s="1"/>
  <c r="N160" i="21"/>
  <c r="Q159" i="21"/>
  <c r="Q160" i="21" s="1"/>
  <c r="Q161" i="21" s="1"/>
  <c r="Q162" i="21" s="1"/>
  <c r="J14" i="21" s="1"/>
  <c r="N161" i="21"/>
  <c r="O160" i="21" l="1"/>
  <c r="O161" i="21" s="1"/>
  <c r="O162" i="21" s="1"/>
  <c r="Q51" i="21" l="1"/>
  <c r="G19" i="21" s="1"/>
  <c r="J13" i="21"/>
  <c r="D30" i="21" s="1"/>
  <c r="D24" i="21"/>
  <c r="D25" i="21" s="1"/>
  <c r="D28" i="21"/>
  <c r="D31" i="21" l="1"/>
</calcChain>
</file>

<file path=xl/sharedStrings.xml><?xml version="1.0" encoding="utf-8"?>
<sst xmlns="http://schemas.openxmlformats.org/spreadsheetml/2006/main" count="254" uniqueCount="122">
  <si>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</si>
  <si>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</si>
  <si>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</si>
  <si>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</si>
  <si>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</si>
  <si>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</si>
  <si>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</si>
  <si>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</si>
  <si>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</si>
  <si>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</si>
  <si>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</si>
  <si>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</si>
  <si>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współczynik spływu F</t>
  </si>
  <si>
    <t>jedn.</t>
  </si>
  <si>
    <t>osób</t>
  </si>
  <si>
    <t>powierzchnia dachu</t>
  </si>
  <si>
    <t>l</t>
  </si>
  <si>
    <t>pojemność zbiornika na wodę czarną do ogrodu</t>
  </si>
  <si>
    <t>pojemność zbiornika na wodę deszczową</t>
  </si>
  <si>
    <t>pojemność zbiornika na wodę szarą</t>
  </si>
  <si>
    <t>deszczówka</t>
  </si>
  <si>
    <t>wykorzystana</t>
  </si>
  <si>
    <t>wartość</t>
  </si>
  <si>
    <t>zdarzenie</t>
  </si>
  <si>
    <t>%</t>
  </si>
  <si>
    <t>zawartość zbiornika</t>
  </si>
  <si>
    <t>zużycie wodociąg</t>
  </si>
  <si>
    <t>suma opadów</t>
  </si>
  <si>
    <t>l/dzień</t>
  </si>
  <si>
    <t>spłukiwanie WC</t>
  </si>
  <si>
    <t>sprzątanie</t>
  </si>
  <si>
    <t>picie i gotowanie</t>
  </si>
  <si>
    <t>pranie</t>
  </si>
  <si>
    <t>prysznic, wanna, umywalka</t>
  </si>
  <si>
    <t>wodociągowa</t>
  </si>
  <si>
    <t>szara</t>
  </si>
  <si>
    <t>czarna</t>
  </si>
  <si>
    <t>W - wodociągowa</t>
  </si>
  <si>
    <t>D - deszczowa</t>
  </si>
  <si>
    <t>S - szara</t>
  </si>
  <si>
    <t>C - czarna</t>
  </si>
  <si>
    <t>woda do mycia, prysznic, wanna, umywalka D&gt;S</t>
  </si>
  <si>
    <t>woda do sprzątania D&gt;S</t>
  </si>
  <si>
    <t>woda do prania D&gt;S</t>
  </si>
  <si>
    <t>woda do WC S&gt;C</t>
  </si>
  <si>
    <t>Parametry pracy</t>
  </si>
  <si>
    <t>Wymagania systemu (w miesiącu)</t>
  </si>
  <si>
    <t>KONSUMPCJA - woda</t>
  </si>
  <si>
    <t>PRODUKCJA - woda</t>
  </si>
  <si>
    <t>zużycie deszczówka</t>
  </si>
  <si>
    <t>zużycie woda szara</t>
  </si>
  <si>
    <t>złapana deszczówka</t>
  </si>
  <si>
    <t>produkcja woda szara</t>
  </si>
  <si>
    <t>produkcja woda czarna</t>
  </si>
  <si>
    <t>oddana woda do ziemi</t>
  </si>
  <si>
    <t>zmiana</t>
  </si>
  <si>
    <t>stan</t>
  </si>
  <si>
    <t>dostarczona woda do systemu</t>
  </si>
  <si>
    <t>odebrana woda z systemu</t>
  </si>
  <si>
    <t>miesiąc</t>
  </si>
  <si>
    <t>Bilans</t>
  </si>
  <si>
    <t>Różnica</t>
  </si>
  <si>
    <t>podlewanie ogrodu</t>
  </si>
  <si>
    <t>dni w miesiącu</t>
  </si>
  <si>
    <t>dzień</t>
  </si>
  <si>
    <t>pobrana woda z wodociągu</t>
  </si>
  <si>
    <t>wykorzystana woda do celów konsumpcyjnych</t>
  </si>
  <si>
    <t>ilość</t>
  </si>
  <si>
    <t>wykorzystana woda do prysznica, mycia, prania i sprzątania</t>
  </si>
  <si>
    <t>wykorzystana woda w WC</t>
  </si>
  <si>
    <t>wykorzystana woda do podlewania ogrodu</t>
  </si>
  <si>
    <t>woda rozsączona</t>
  </si>
  <si>
    <t>deszczówka wykorzystana</t>
  </si>
  <si>
    <t>wytworzona przez ludzi szara woda</t>
  </si>
  <si>
    <t>wytworzona przez ludzi czarna woda</t>
  </si>
  <si>
    <t>osad ze zbiornika czarnej wody</t>
  </si>
  <si>
    <t>liczba osób</t>
  </si>
  <si>
    <t>RAZEM</t>
  </si>
  <si>
    <t>Dynamiczne sprawdzenia odbywa się w kolejnej tabeli. Strata wody oznacza wodę zużytą w sposób powodujący, że znika ona z systemu - podlewanie, mycie samochodu lub podjazdu.</t>
  </si>
  <si>
    <t>Zapis W&gt;C oznacza, że dany proces pobiera wodę nie gorszą niż wodociągowa, a zwraca wodę czarną.</t>
  </si>
  <si>
    <t>W poniższej tabeli umieszczone są zdarzenia pobierania wody, przemiezczania wody pomiędzy zbiornikami lub oddawania wody poprzez podlewanie lub rozsączanie.</t>
  </si>
  <si>
    <t>Jeżeli woda deszczowa napełni zbiornik wody deszczowej, przelewa się do zbiornika wody szarej, a jeśli ten się napełni przelewa się do zbiornika wody czarnej.</t>
  </si>
  <si>
    <t>Jeżeli zbiornik wody szarej się napełni, woda z zbiornika wody szarej przelewa się do zbiornika wody czarnej.</t>
  </si>
  <si>
    <t>Liczba w kolumnie "miesiąc" oznacza o ile kolumn w prawo przesunięte jest pobranie zawartości komórki w kolumnie "wartość" z powyższej tabeli z danymi źródłowymi.</t>
  </si>
  <si>
    <t>Ułatwia to kopiowanie formuł/wierszy - wystarczy poprawić kolumnę "miesiąc" zamiast poprawiania  odowłań w kolumnie "wartość".</t>
  </si>
  <si>
    <r>
      <t xml:space="preserve"> [m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/rok]</t>
    </r>
  </si>
  <si>
    <r>
      <t>m</t>
    </r>
    <r>
      <rPr>
        <vertAlign val="superscript"/>
        <sz val="9"/>
        <color theme="1"/>
        <rFont val="Calibri"/>
        <family val="2"/>
        <scheme val="minor"/>
      </rPr>
      <t>2</t>
    </r>
  </si>
  <si>
    <r>
      <t>mm/m</t>
    </r>
    <r>
      <rPr>
        <vertAlign val="superscript"/>
        <sz val="9"/>
        <color theme="1"/>
        <rFont val="Calibri"/>
        <family val="2"/>
        <scheme val="minor"/>
      </rPr>
      <t>2</t>
    </r>
  </si>
  <si>
    <t>wypełnienie zbiorników na start</t>
  </si>
  <si>
    <t>W poniższej tabeli umieszczone są zdarzenia produkcji, konsumpcji lub straty wody wymagane przez system. Na przykład wartość określająca ile wody potrzeba do WC, ale bez sprawdzania czy wody szarej wystarczy.</t>
  </si>
  <si>
    <t>0/1</t>
  </si>
  <si>
    <t>Dla uproszczenia przyjęto, że najpierw pada cały deszcz miesięczny, później cała woda jest wykorzystywana. Dopiero po jej wykorzystaniu woda zabrudzona wraca do systemu jako "produkcja wody".</t>
  </si>
  <si>
    <t>Do podlewania zawsze wykorzystywana jest cała woda czarna ze zbiornika.</t>
  </si>
  <si>
    <t>dom</t>
  </si>
  <si>
    <t>szkoła</t>
  </si>
  <si>
    <t>dni w mmiesiącu SZKOŁA</t>
  </si>
  <si>
    <t>opis</t>
  </si>
  <si>
    <t>dni w miesiącu JEDNORODZINNY</t>
  </si>
  <si>
    <t>min</t>
  </si>
  <si>
    <t>SZKOŁA - 1 / JEDNORODZINNY - 0</t>
  </si>
  <si>
    <t>W0</t>
  </si>
  <si>
    <t>W1</t>
  </si>
  <si>
    <t>W2</t>
  </si>
  <si>
    <t>W3</t>
  </si>
  <si>
    <t>W4</t>
  </si>
  <si>
    <t>W5</t>
  </si>
  <si>
    <t>D1</t>
  </si>
  <si>
    <t>K1</t>
  </si>
  <si>
    <t>K2</t>
  </si>
  <si>
    <t>K3</t>
  </si>
  <si>
    <r>
      <t xml:space="preserve"> R</t>
    </r>
    <r>
      <rPr>
        <b/>
        <vertAlign val="subscript"/>
        <sz val="9"/>
        <color theme="1"/>
        <rFont val="Calibri"/>
        <family val="2"/>
        <scheme val="minor"/>
      </rPr>
      <t>W</t>
    </r>
    <r>
      <rPr>
        <b/>
        <sz val="9"/>
        <color theme="1"/>
        <rFont val="Calibri"/>
        <family val="2"/>
        <scheme val="minor"/>
      </rPr>
      <t>=D1</t>
    </r>
    <r>
      <rPr>
        <b/>
        <sz val="9"/>
        <color theme="1"/>
        <rFont val="Calibri"/>
        <family val="2"/>
        <scheme val="minor"/>
      </rPr>
      <t>/(D1</t>
    </r>
    <r>
      <rPr>
        <b/>
        <sz val="9"/>
        <color theme="1"/>
        <rFont val="Calibri"/>
        <family val="2"/>
        <scheme val="minor"/>
      </rPr>
      <t>+W0</t>
    </r>
    <r>
      <rPr>
        <b/>
        <sz val="9"/>
        <color theme="1"/>
        <rFont val="Calibri"/>
        <family val="2"/>
        <scheme val="minor"/>
      </rPr>
      <t>)</t>
    </r>
  </si>
  <si>
    <r>
      <t xml:space="preserve"> R</t>
    </r>
    <r>
      <rPr>
        <b/>
        <vertAlign val="subscript"/>
        <sz val="9"/>
        <color theme="1"/>
        <rFont val="Calibri"/>
        <family val="2"/>
        <scheme val="minor"/>
      </rPr>
      <t>S</t>
    </r>
    <r>
      <rPr>
        <b/>
        <sz val="9"/>
        <color theme="1"/>
        <rFont val="Calibri"/>
        <family val="2"/>
        <scheme val="minor"/>
      </rPr>
      <t>=(W4</t>
    </r>
    <r>
      <rPr>
        <b/>
        <sz val="9"/>
        <color theme="1"/>
        <rFont val="Calibri"/>
        <family val="2"/>
        <scheme val="minor"/>
      </rPr>
      <t>+W5</t>
    </r>
    <r>
      <rPr>
        <b/>
        <sz val="9"/>
        <color theme="1"/>
        <rFont val="Calibri"/>
        <family val="2"/>
        <scheme val="minor"/>
      </rPr>
      <t>)/(W4</t>
    </r>
    <r>
      <rPr>
        <b/>
        <sz val="9"/>
        <color theme="1"/>
        <rFont val="Calibri"/>
        <family val="2"/>
        <scheme val="minor"/>
      </rPr>
      <t>+W5</t>
    </r>
    <r>
      <rPr>
        <b/>
        <sz val="9"/>
        <color theme="1"/>
        <rFont val="Calibri"/>
        <family val="2"/>
        <scheme val="minor"/>
      </rPr>
      <t>+K3</t>
    </r>
    <r>
      <rPr>
        <b/>
        <sz val="9"/>
        <color theme="1"/>
        <rFont val="Calibri"/>
        <family val="2"/>
        <scheme val="minor"/>
      </rPr>
      <t>)</t>
    </r>
  </si>
  <si>
    <r>
      <t xml:space="preserve"> R</t>
    </r>
    <r>
      <rPr>
        <b/>
        <vertAlign val="subscript"/>
        <sz val="9"/>
        <color theme="1"/>
        <rFont val="Calibri"/>
        <family val="2"/>
        <scheme val="minor"/>
      </rPr>
      <t>O</t>
    </r>
    <r>
      <rPr>
        <b/>
        <sz val="9"/>
        <color theme="1"/>
        <rFont val="Calibri"/>
        <family val="2"/>
        <scheme val="minor"/>
      </rPr>
      <t>=W4</t>
    </r>
    <r>
      <rPr>
        <b/>
        <sz val="9"/>
        <color theme="1"/>
        <rFont val="Calibri"/>
        <family val="2"/>
        <scheme val="minor"/>
      </rPr>
      <t>/(W4</t>
    </r>
    <r>
      <rPr>
        <b/>
        <sz val="9"/>
        <color theme="1"/>
        <rFont val="Calibri"/>
        <family val="2"/>
        <scheme val="minor"/>
      </rPr>
      <t>+W5</t>
    </r>
    <r>
      <rPr>
        <b/>
        <sz val="9"/>
        <color theme="1"/>
        <rFont val="Calibri"/>
        <family val="2"/>
        <scheme val="minor"/>
      </rPr>
      <t>+K3</t>
    </r>
    <r>
      <rPr>
        <b/>
        <sz val="9"/>
        <color theme="1"/>
        <rFont val="Calibri"/>
        <family val="2"/>
        <scheme val="minor"/>
      </rPr>
      <t>)</t>
    </r>
  </si>
  <si>
    <t>zużycie
przez 7 dni</t>
  </si>
  <si>
    <t>Klasa wody</t>
  </si>
  <si>
    <t>Nazwa parametru</t>
  </si>
  <si>
    <t>wykorzystana deszczówka D1</t>
  </si>
  <si>
    <t>wykorzystana wodociągowa W0</t>
  </si>
  <si>
    <r>
      <t>woda oddana do ziemi W4</t>
    </r>
    <r>
      <rPr>
        <sz val="9"/>
        <color theme="1"/>
        <rFont val="Calibri"/>
        <family val="2"/>
        <scheme val="minor"/>
      </rPr>
      <t>+W5</t>
    </r>
  </si>
  <si>
    <t>łączna pojemność zbiorników</t>
  </si>
  <si>
    <t>rozsączanie</t>
  </si>
  <si>
    <t>Czy jest uzdatniacz deszczówki do wody pitnej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</si>
</sst>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[Red]\-#,##0\ "/>
    <numFmt numFmtId="165" formatCode="#,##0.00_ ;[Red]\-#,##0.00\ 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164" fontId="3" fillId="3" borderId="1" xfId="2" applyNumberFormat="1" applyFont="1" applyFill="1" applyBorder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/>
    </xf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9" fontId="2" fillId="2" borderId="3" xfId="1" applyFont="1" applyFill="1" applyBorder="1" applyAlignment="1">
      <alignment horizontal="right" indent="1"/>
    </xf>
    <xf numFmtId="9" fontId="2" fillId="2" borderId="1" xfId="1" applyFont="1" applyFill="1" applyBorder="1" applyAlignment="1">
      <alignment horizontal="right" indent="1"/>
    </xf>
    <xf numFmtId="164" fontId="3" fillId="2" borderId="1" xfId="2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9" fontId="5" fillId="2" borderId="1" xfId="1" applyFont="1" applyFill="1" applyBorder="1" applyAlignment="1">
      <alignment horizontal="right" indent="1"/>
    </xf>
    <xf numFmtId="2" fontId="3" fillId="2" borderId="1" xfId="0" applyNumberFormat="1" applyFont="1" applyFill="1" applyBorder="1" applyAlignment="1" applyProtection="1">
      <alignment horizontal="right" vertical="center" inden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/>
    <xf numFmtId="0" fontId="3" fillId="4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vertical="center"/>
    </xf>
    <xf numFmtId="0" fontId="9" fillId="0" borderId="0" xfId="0" applyFont="1"/>
    <xf numFmtId="0" fontId="3" fillId="4" borderId="2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vertical="center"/>
    </xf>
    <xf numFmtId="9" fontId="2" fillId="3" borderId="3" xfId="1" applyFont="1" applyFill="1" applyBorder="1" applyAlignment="1">
      <alignment horizontal="right" indent="1"/>
    </xf>
    <xf numFmtId="9" fontId="2" fillId="3" borderId="1" xfId="1" applyFont="1" applyFill="1" applyBorder="1" applyAlignment="1">
      <alignment horizontal="right" indent="1"/>
    </xf>
    <xf numFmtId="0" fontId="4" fillId="4" borderId="1" xfId="0" applyFont="1" applyFill="1" applyBorder="1"/>
    <xf numFmtId="0" fontId="3" fillId="2" borderId="1" xfId="0" applyFont="1" applyFill="1" applyBorder="1"/>
    <xf numFmtId="0" fontId="5" fillId="5" borderId="5" xfId="0" applyFont="1" applyFill="1" applyBorder="1" applyAlignment="1"/>
    <xf numFmtId="0" fontId="3" fillId="4" borderId="1" xfId="0" applyFont="1" applyFill="1" applyBorder="1" applyAlignment="1"/>
    <xf numFmtId="0" fontId="5" fillId="4" borderId="1" xfId="0" applyFont="1" applyFill="1" applyBorder="1" applyAlignment="1"/>
    <xf numFmtId="0" fontId="5" fillId="4" borderId="5" xfId="0" applyFont="1" applyFill="1" applyBorder="1" applyAlignment="1"/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9" fontId="3" fillId="0" borderId="0" xfId="0" applyNumberFormat="1" applyFont="1"/>
    <xf numFmtId="166" fontId="3" fillId="0" borderId="0" xfId="2" applyNumberFormat="1" applyFont="1" applyAlignment="1"/>
    <xf numFmtId="166" fontId="10" fillId="0" borderId="0" xfId="2" applyNumberFormat="1" applyFont="1" applyAlignment="1"/>
    <xf numFmtId="0" fontId="4" fillId="4" borderId="0" xfId="0" applyFont="1" applyFill="1" applyBorder="1" applyAlignment="1">
      <alignment horizontal="left" vertical="center"/>
    </xf>
    <xf numFmtId="164" fontId="4" fillId="2" borderId="1" xfId="2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 applyProtection="1">
      <alignment horizontal="right" vertical="center" inden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5" borderId="10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</cellXfs>
  <cellStyles count="3">
    <cellStyle name="Dziesiętny" xfId="2" builtinId="3"/>
    <cellStyle name="Normalny" xfId="0" builtinId="0"/>
    <cellStyle name="Procentowy" xfId="1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"/>
  <sheetViews>
    <sheetView tabSelected="1" workbookViewId="0">
      <selection activeCell="D4" sqref="D4"/>
    </sheetView>
  </sheetViews>
  <sheetFormatPr defaultRowHeight="12" x14ac:dyDescent="0.3"/>
  <cols>
    <col min="1" max="1" width="5.90625" style="1" bestFit="1" customWidth="1"/>
    <col min="2" max="2" width="32.90625" style="1" bestFit="1" customWidth="1"/>
    <col min="3" max="3" width="8.1796875" style="1" customWidth="1"/>
    <col min="4" max="15" width="8.1796875" style="3" customWidth="1"/>
    <col min="16" max="17" width="8.1796875" style="1" customWidth="1"/>
    <col min="18" max="16384" width="8.7265625" style="1"/>
  </cols>
  <sheetData>
    <row r="1" spans="2:15" x14ac:dyDescent="0.3">
      <c r="B1" s="41" t="s">
        <v>115</v>
      </c>
      <c r="C1" s="31" t="s">
        <v>13</v>
      </c>
      <c r="D1" s="31" t="s">
        <v>22</v>
      </c>
    </row>
    <row r="2" spans="2:15" x14ac:dyDescent="0.3">
      <c r="B2" s="22" t="s">
        <v>99</v>
      </c>
      <c r="C2" s="26" t="s">
        <v>90</v>
      </c>
      <c r="D2" s="4">
        <v>0</v>
      </c>
    </row>
    <row r="3" spans="2:15" x14ac:dyDescent="0.3">
      <c r="B3" s="22" t="s">
        <v>121</v>
      </c>
      <c r="C3" s="26" t="s">
        <v>90</v>
      </c>
      <c r="D3" s="4">
        <v>1</v>
      </c>
    </row>
    <row r="5" spans="2:15" ht="21" x14ac:dyDescent="0.5">
      <c r="B5" s="29" t="str">
        <f>IF($D$2,"Budynek szkoły B","Budynek jednorodzinny A")</f>
        <v>Budynek jednorodzinny A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x14ac:dyDescent="0.3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5" x14ac:dyDescent="0.3">
      <c r="B7" s="6" t="s">
        <v>45</v>
      </c>
      <c r="C7" s="7" t="s">
        <v>13</v>
      </c>
      <c r="D7" s="7" t="s">
        <v>22</v>
      </c>
      <c r="E7" s="7" t="s">
        <v>93</v>
      </c>
      <c r="F7" s="7" t="s">
        <v>94</v>
      </c>
      <c r="G7" s="7" t="s">
        <v>98</v>
      </c>
      <c r="I7" s="56" t="s">
        <v>114</v>
      </c>
      <c r="J7" s="8" t="s">
        <v>67</v>
      </c>
      <c r="K7" s="51" t="s">
        <v>96</v>
      </c>
      <c r="L7" s="51"/>
      <c r="M7" s="51"/>
      <c r="N7" s="51"/>
      <c r="O7" s="51"/>
    </row>
    <row r="8" spans="2:15" ht="13.5" x14ac:dyDescent="0.3">
      <c r="B8" s="10" t="s">
        <v>76</v>
      </c>
      <c r="C8" s="5" t="s">
        <v>14</v>
      </c>
      <c r="D8" s="12">
        <f t="shared" ref="D8:D19" si="0">IF($D$2,F8,E8)</f>
        <v>4</v>
      </c>
      <c r="E8" s="12">
        <v>4</v>
      </c>
      <c r="F8" s="12">
        <v>250</v>
      </c>
      <c r="G8" s="12"/>
      <c r="I8" s="56"/>
      <c r="J8" s="9" t="s">
        <v>85</v>
      </c>
      <c r="K8" s="51"/>
      <c r="L8" s="51"/>
      <c r="M8" s="51"/>
      <c r="N8" s="51"/>
      <c r="O8" s="51"/>
    </row>
    <row r="9" spans="2:15" ht="13.5" x14ac:dyDescent="0.3">
      <c r="B9" s="10" t="s">
        <v>15</v>
      </c>
      <c r="C9" s="5" t="s">
        <v>86</v>
      </c>
      <c r="D9" s="12">
        <f t="shared" si="0"/>
        <v>140</v>
      </c>
      <c r="E9" s="12">
        <v>140</v>
      </c>
      <c r="F9" s="12">
        <v>1200</v>
      </c>
      <c r="G9" s="12"/>
      <c r="I9" s="5" t="s">
        <v>100</v>
      </c>
      <c r="J9" s="19">
        <f ca="1">M162/1000</f>
        <v>40.116999999999997</v>
      </c>
      <c r="K9" s="52" t="s">
        <v>65</v>
      </c>
      <c r="L9" s="52"/>
      <c r="M9" s="52"/>
      <c r="N9" s="52"/>
      <c r="O9" s="52"/>
    </row>
    <row r="10" spans="2:15" x14ac:dyDescent="0.3">
      <c r="B10" s="11" t="s">
        <v>31</v>
      </c>
      <c r="C10" s="5" t="s">
        <v>28</v>
      </c>
      <c r="D10" s="13">
        <f t="shared" si="0"/>
        <v>3</v>
      </c>
      <c r="E10" s="13">
        <v>3</v>
      </c>
      <c r="F10" s="13">
        <v>1</v>
      </c>
      <c r="G10" s="13"/>
      <c r="I10" s="5" t="s">
        <v>101</v>
      </c>
      <c r="J10" s="19">
        <f>P42/1000</f>
        <v>4.38</v>
      </c>
      <c r="K10" s="52" t="s">
        <v>66</v>
      </c>
      <c r="L10" s="52"/>
      <c r="M10" s="52"/>
      <c r="N10" s="52"/>
      <c r="O10" s="52"/>
    </row>
    <row r="11" spans="2:15" x14ac:dyDescent="0.3">
      <c r="B11" s="11" t="s">
        <v>33</v>
      </c>
      <c r="C11" s="5" t="s">
        <v>28</v>
      </c>
      <c r="D11" s="13">
        <f t="shared" si="0"/>
        <v>17</v>
      </c>
      <c r="E11" s="13">
        <v>17</v>
      </c>
      <c r="F11" s="13">
        <v>1</v>
      </c>
      <c r="G11" s="13"/>
      <c r="I11" s="5" t="s">
        <v>102</v>
      </c>
      <c r="J11" s="19">
        <f>(P43+P44+P45)/1000</f>
        <v>61.32</v>
      </c>
      <c r="K11" s="52" t="s">
        <v>68</v>
      </c>
      <c r="L11" s="52"/>
      <c r="M11" s="52"/>
      <c r="N11" s="52"/>
      <c r="O11" s="52"/>
    </row>
    <row r="12" spans="2:15" x14ac:dyDescent="0.3">
      <c r="B12" s="11" t="s">
        <v>30</v>
      </c>
      <c r="C12" s="5" t="s">
        <v>28</v>
      </c>
      <c r="D12" s="13">
        <f t="shared" si="0"/>
        <v>5</v>
      </c>
      <c r="E12" s="13">
        <v>5</v>
      </c>
      <c r="F12" s="13">
        <v>4</v>
      </c>
      <c r="G12" s="13"/>
      <c r="I12" s="5" t="s">
        <v>103</v>
      </c>
      <c r="J12" s="19">
        <f>P46/1000</f>
        <v>43.8</v>
      </c>
      <c r="K12" s="52" t="s">
        <v>69</v>
      </c>
      <c r="L12" s="52"/>
      <c r="M12" s="52"/>
      <c r="N12" s="52"/>
      <c r="O12" s="52"/>
    </row>
    <row r="13" spans="2:15" x14ac:dyDescent="0.3">
      <c r="B13" s="11" t="s">
        <v>32</v>
      </c>
      <c r="C13" s="5" t="s">
        <v>28</v>
      </c>
      <c r="D13" s="13">
        <f t="shared" si="0"/>
        <v>20</v>
      </c>
      <c r="E13" s="13">
        <v>20</v>
      </c>
      <c r="F13" s="13">
        <v>0</v>
      </c>
      <c r="G13" s="13"/>
      <c r="I13" s="5" t="s">
        <v>104</v>
      </c>
      <c r="J13" s="19">
        <f ca="1">O162/1000</f>
        <v>66.016999999999996</v>
      </c>
      <c r="K13" s="52" t="s">
        <v>70</v>
      </c>
      <c r="L13" s="52"/>
      <c r="M13" s="52"/>
      <c r="N13" s="52"/>
      <c r="O13" s="52"/>
    </row>
    <row r="14" spans="2:15" x14ac:dyDescent="0.3">
      <c r="B14" s="11" t="s">
        <v>29</v>
      </c>
      <c r="C14" s="5" t="s">
        <v>28</v>
      </c>
      <c r="D14" s="13">
        <f t="shared" si="0"/>
        <v>30</v>
      </c>
      <c r="E14" s="13">
        <v>30</v>
      </c>
      <c r="F14" s="13">
        <v>8</v>
      </c>
      <c r="G14" s="13"/>
      <c r="I14" s="5" t="s">
        <v>105</v>
      </c>
      <c r="J14" s="19">
        <f ca="1">Q162/1000</f>
        <v>39.6</v>
      </c>
      <c r="K14" s="52" t="s">
        <v>71</v>
      </c>
      <c r="L14" s="52"/>
      <c r="M14" s="52"/>
      <c r="N14" s="52"/>
      <c r="O14" s="52"/>
    </row>
    <row r="15" spans="2:15" x14ac:dyDescent="0.3">
      <c r="B15" s="10" t="s">
        <v>12</v>
      </c>
      <c r="C15" s="5" t="s">
        <v>24</v>
      </c>
      <c r="D15" s="14">
        <f>IF($D$2,F15,E15)</f>
        <v>0.95</v>
      </c>
      <c r="E15" s="32">
        <v>0.95</v>
      </c>
      <c r="F15" s="32">
        <v>0.9</v>
      </c>
      <c r="G15" s="14">
        <v>0.75</v>
      </c>
      <c r="I15" s="5" t="s">
        <v>106</v>
      </c>
      <c r="J15" s="19">
        <f ca="1">K162/1000</f>
        <v>62.746000000000002</v>
      </c>
      <c r="K15" s="52" t="s">
        <v>72</v>
      </c>
      <c r="L15" s="52"/>
      <c r="M15" s="52"/>
      <c r="N15" s="52"/>
      <c r="O15" s="52"/>
    </row>
    <row r="16" spans="2:15" x14ac:dyDescent="0.3">
      <c r="B16" s="11" t="s">
        <v>88</v>
      </c>
      <c r="C16" s="5" t="s">
        <v>24</v>
      </c>
      <c r="D16" s="15">
        <f t="shared" si="0"/>
        <v>0</v>
      </c>
      <c r="E16" s="33">
        <v>0</v>
      </c>
      <c r="F16" s="33">
        <v>0</v>
      </c>
      <c r="G16" s="15"/>
      <c r="I16" s="5" t="s">
        <v>107</v>
      </c>
      <c r="J16" s="19">
        <f>P53/1000</f>
        <v>61.32</v>
      </c>
      <c r="K16" s="52" t="s">
        <v>73</v>
      </c>
      <c r="L16" s="52"/>
      <c r="M16" s="52"/>
      <c r="N16" s="52"/>
      <c r="O16" s="52"/>
    </row>
    <row r="17" spans="2:15" x14ac:dyDescent="0.3">
      <c r="B17" s="10" t="s">
        <v>18</v>
      </c>
      <c r="C17" s="5" t="s">
        <v>16</v>
      </c>
      <c r="D17" s="16">
        <f t="shared" si="0"/>
        <v>6000</v>
      </c>
      <c r="E17" s="2">
        <v>6000</v>
      </c>
      <c r="F17" s="2">
        <v>45000</v>
      </c>
      <c r="G17" s="16">
        <f>Q49</f>
        <v>1260</v>
      </c>
      <c r="I17" s="5" t="s">
        <v>108</v>
      </c>
      <c r="J17" s="19">
        <f>P54/1000</f>
        <v>48.18</v>
      </c>
      <c r="K17" s="52" t="s">
        <v>74</v>
      </c>
      <c r="L17" s="52"/>
      <c r="M17" s="52"/>
      <c r="N17" s="52"/>
      <c r="O17" s="52"/>
    </row>
    <row r="18" spans="2:15" x14ac:dyDescent="0.3">
      <c r="B18" s="10" t="s">
        <v>19</v>
      </c>
      <c r="C18" s="5" t="s">
        <v>16</v>
      </c>
      <c r="D18" s="16">
        <f t="shared" si="0"/>
        <v>1000</v>
      </c>
      <c r="E18" s="2">
        <v>1000</v>
      </c>
      <c r="F18" s="2">
        <v>10000</v>
      </c>
      <c r="G18" s="16">
        <f>Q50</f>
        <v>840</v>
      </c>
      <c r="I18" s="5" t="s">
        <v>109</v>
      </c>
      <c r="J18" s="48">
        <f>J17*2%</f>
        <v>0.96360000000000001</v>
      </c>
      <c r="K18" s="52" t="s">
        <v>75</v>
      </c>
      <c r="L18" s="52"/>
      <c r="M18" s="52"/>
      <c r="N18" s="52"/>
      <c r="O18" s="52"/>
    </row>
    <row r="19" spans="2:15" x14ac:dyDescent="0.3">
      <c r="B19" s="10" t="s">
        <v>17</v>
      </c>
      <c r="C19" s="5" t="s">
        <v>16</v>
      </c>
      <c r="D19" s="16">
        <f t="shared" si="0"/>
        <v>1300</v>
      </c>
      <c r="E19" s="2">
        <v>1300</v>
      </c>
      <c r="F19" s="2">
        <v>10200</v>
      </c>
      <c r="G19" s="16">
        <f ca="1">Q51</f>
        <v>1266.0794520547945</v>
      </c>
      <c r="O19" s="1"/>
    </row>
    <row r="20" spans="2:15" x14ac:dyDescent="0.3">
      <c r="B20" s="45" t="s">
        <v>119</v>
      </c>
      <c r="C20" s="47" t="s">
        <v>16</v>
      </c>
      <c r="D20" s="46">
        <f>SUM(D17:D19)</f>
        <v>8300</v>
      </c>
      <c r="E20" s="46">
        <f>SUM(E17:E19)</f>
        <v>8300</v>
      </c>
      <c r="F20" s="46">
        <f>SUM(F17:F19)</f>
        <v>65200</v>
      </c>
      <c r="G20" s="16">
        <f>D9*40</f>
        <v>5600</v>
      </c>
      <c r="O20" s="1"/>
    </row>
    <row r="21" spans="2:15" x14ac:dyDescent="0.3">
      <c r="D21" s="1"/>
      <c r="E21" s="1"/>
      <c r="F21" s="1"/>
    </row>
    <row r="22" spans="2:15" x14ac:dyDescent="0.3">
      <c r="B22" s="36" t="s">
        <v>60</v>
      </c>
      <c r="C22" s="7" t="s">
        <v>13</v>
      </c>
      <c r="D22" s="7" t="s">
        <v>22</v>
      </c>
      <c r="E22" s="7" t="s">
        <v>98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x14ac:dyDescent="0.3">
      <c r="B23" s="37" t="s">
        <v>57</v>
      </c>
      <c r="C23" s="5" t="s">
        <v>16</v>
      </c>
      <c r="D23" s="17">
        <f ca="1">E66+G66+I66+M162+P52</f>
        <v>106617</v>
      </c>
      <c r="E23" s="17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3">
      <c r="B24" s="37" t="s">
        <v>58</v>
      </c>
      <c r="C24" s="5" t="s">
        <v>16</v>
      </c>
      <c r="D24" s="17">
        <f ca="1">O162+E162+G162+I162+Q162</f>
        <v>106617</v>
      </c>
      <c r="E24" s="17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3">
      <c r="B25" s="38" t="s">
        <v>61</v>
      </c>
      <c r="C25" s="5" t="s">
        <v>16</v>
      </c>
      <c r="D25" s="17">
        <f ca="1">D23-D24</f>
        <v>0</v>
      </c>
      <c r="E25" s="17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3">
      <c r="B26" s="37" t="s">
        <v>116</v>
      </c>
      <c r="C26" s="5" t="s">
        <v>16</v>
      </c>
      <c r="D26" s="17">
        <f ca="1">K162</f>
        <v>62746</v>
      </c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 x14ac:dyDescent="0.3">
      <c r="B27" s="37" t="s">
        <v>117</v>
      </c>
      <c r="C27" s="5" t="s">
        <v>16</v>
      </c>
      <c r="D27" s="17">
        <f ca="1">M162</f>
        <v>40117</v>
      </c>
      <c r="E27" s="17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2:15" x14ac:dyDescent="0.3">
      <c r="B28" s="37" t="s">
        <v>118</v>
      </c>
      <c r="C28" s="5" t="s">
        <v>16</v>
      </c>
      <c r="D28" s="17">
        <f ca="1">O162+Q162</f>
        <v>105617</v>
      </c>
      <c r="E28" s="17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ht="13" x14ac:dyDescent="0.35">
      <c r="B29" s="39" t="s">
        <v>110</v>
      </c>
      <c r="C29" s="5" t="s">
        <v>24</v>
      </c>
      <c r="D29" s="18">
        <f ca="1">J15/(J15+J9)</f>
        <v>0.60999581968249028</v>
      </c>
      <c r="E29" s="18">
        <f>IF($D$2,75%,60%)</f>
        <v>0.6</v>
      </c>
      <c r="F29" s="1"/>
      <c r="G29" s="43"/>
      <c r="H29" s="44">
        <f>D17+D18+D19</f>
        <v>8300</v>
      </c>
      <c r="I29" s="43"/>
      <c r="J29" s="1"/>
      <c r="K29" s="1"/>
      <c r="L29" s="1"/>
      <c r="M29" s="1"/>
      <c r="N29" s="1"/>
      <c r="O29" s="1"/>
    </row>
    <row r="30" spans="2:15" ht="13" x14ac:dyDescent="0.35">
      <c r="B30" s="39" t="s">
        <v>111</v>
      </c>
      <c r="C30" s="5" t="s">
        <v>24</v>
      </c>
      <c r="D30" s="18">
        <f ca="1">(J13+J14)/(J13+J14+J18)</f>
        <v>0.99095895500682118</v>
      </c>
      <c r="E30" s="18">
        <f>IF($D$2,70%,70%)</f>
        <v>0.7</v>
      </c>
      <c r="F30" s="1"/>
      <c r="G30" s="42"/>
      <c r="H30" s="1"/>
      <c r="I30" s="1"/>
      <c r="J30" s="1"/>
      <c r="K30" s="1"/>
      <c r="L30" s="1"/>
      <c r="M30" s="1"/>
      <c r="N30" s="1"/>
      <c r="O30" s="1"/>
    </row>
    <row r="31" spans="2:15" ht="13" x14ac:dyDescent="0.35">
      <c r="B31" s="39" t="s">
        <v>112</v>
      </c>
      <c r="C31" s="5" t="s">
        <v>24</v>
      </c>
      <c r="D31" s="18">
        <f ca="1">J13/(J13+J14+J18)</f>
        <v>0.61940916076659358</v>
      </c>
      <c r="E31" s="18">
        <f>IF($D$2,20%,30%)</f>
        <v>0.3</v>
      </c>
      <c r="F31" s="1"/>
      <c r="G31" s="42"/>
      <c r="H31" s="1"/>
      <c r="I31" s="1"/>
      <c r="J31" s="1"/>
      <c r="K31" s="1"/>
      <c r="L31" s="1"/>
      <c r="M31" s="1"/>
      <c r="N31" s="1"/>
      <c r="O31" s="1"/>
    </row>
    <row r="32" spans="2:15" x14ac:dyDescent="0.3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7" x14ac:dyDescent="0.3">
      <c r="B33" s="53" t="s">
        <v>89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</row>
    <row r="34" spans="2:17" x14ac:dyDescent="0.3">
      <c r="B34" s="53" t="s">
        <v>78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7" x14ac:dyDescent="0.3">
      <c r="B35" s="53" t="s">
        <v>79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2:17" x14ac:dyDescent="0.3">
      <c r="B36" s="20" t="s">
        <v>46</v>
      </c>
      <c r="C36" s="21" t="s">
        <v>13</v>
      </c>
      <c r="D36" s="21" t="s">
        <v>7</v>
      </c>
      <c r="E36" s="21" t="s">
        <v>8</v>
      </c>
      <c r="F36" s="21" t="s">
        <v>9</v>
      </c>
      <c r="G36" s="21" t="s">
        <v>10</v>
      </c>
      <c r="H36" s="21" t="s">
        <v>11</v>
      </c>
      <c r="I36" s="21" t="s">
        <v>0</v>
      </c>
      <c r="J36" s="21" t="s">
        <v>1</v>
      </c>
      <c r="K36" s="21" t="s">
        <v>2</v>
      </c>
      <c r="L36" s="21" t="s">
        <v>3</v>
      </c>
      <c r="M36" s="21" t="s">
        <v>4</v>
      </c>
      <c r="N36" s="21" t="s">
        <v>5</v>
      </c>
      <c r="O36" s="21" t="s">
        <v>6</v>
      </c>
      <c r="P36" s="7" t="s">
        <v>77</v>
      </c>
    </row>
    <row r="37" spans="2:17" x14ac:dyDescent="0.3">
      <c r="B37" s="22" t="s">
        <v>63</v>
      </c>
      <c r="C37" s="26" t="s">
        <v>64</v>
      </c>
      <c r="D37" s="27">
        <f t="shared" ref="D37:O37" si="1">IF($D$2,D39,D38)</f>
        <v>31</v>
      </c>
      <c r="E37" s="27">
        <f t="shared" si="1"/>
        <v>30</v>
      </c>
      <c r="F37" s="27">
        <f t="shared" si="1"/>
        <v>31</v>
      </c>
      <c r="G37" s="27">
        <f t="shared" si="1"/>
        <v>30</v>
      </c>
      <c r="H37" s="27">
        <f t="shared" si="1"/>
        <v>31</v>
      </c>
      <c r="I37" s="27">
        <f t="shared" si="1"/>
        <v>31</v>
      </c>
      <c r="J37" s="27">
        <f t="shared" si="1"/>
        <v>28</v>
      </c>
      <c r="K37" s="27">
        <f t="shared" si="1"/>
        <v>31</v>
      </c>
      <c r="L37" s="27">
        <f t="shared" si="1"/>
        <v>30</v>
      </c>
      <c r="M37" s="27">
        <f t="shared" si="1"/>
        <v>31</v>
      </c>
      <c r="N37" s="27">
        <f t="shared" si="1"/>
        <v>30</v>
      </c>
      <c r="O37" s="27">
        <f t="shared" si="1"/>
        <v>31</v>
      </c>
      <c r="P37" s="25">
        <f>SUM(D37:O37)</f>
        <v>365</v>
      </c>
    </row>
    <row r="38" spans="2:17" x14ac:dyDescent="0.3">
      <c r="B38" s="30" t="s">
        <v>97</v>
      </c>
      <c r="C38" s="26" t="s">
        <v>64</v>
      </c>
      <c r="D38" s="27">
        <v>31</v>
      </c>
      <c r="E38" s="27">
        <v>30</v>
      </c>
      <c r="F38" s="27">
        <v>31</v>
      </c>
      <c r="G38" s="27">
        <v>30</v>
      </c>
      <c r="H38" s="27">
        <v>31</v>
      </c>
      <c r="I38" s="27">
        <v>31</v>
      </c>
      <c r="J38" s="27">
        <v>28</v>
      </c>
      <c r="K38" s="27">
        <v>31</v>
      </c>
      <c r="L38" s="27">
        <v>30</v>
      </c>
      <c r="M38" s="27">
        <v>31</v>
      </c>
      <c r="N38" s="27">
        <v>30</v>
      </c>
      <c r="O38" s="27">
        <v>31</v>
      </c>
      <c r="P38" s="25">
        <f t="shared" ref="P38:P39" si="2">SUM(D38:O38)</f>
        <v>365</v>
      </c>
    </row>
    <row r="39" spans="2:17" x14ac:dyDescent="0.3">
      <c r="B39" s="30" t="s">
        <v>95</v>
      </c>
      <c r="C39" s="26" t="s">
        <v>64</v>
      </c>
      <c r="D39" s="27">
        <v>0</v>
      </c>
      <c r="E39" s="27">
        <v>21</v>
      </c>
      <c r="F39" s="27">
        <v>20</v>
      </c>
      <c r="G39" s="27">
        <v>20</v>
      </c>
      <c r="H39" s="27">
        <v>16</v>
      </c>
      <c r="I39" s="27">
        <v>21</v>
      </c>
      <c r="J39" s="27">
        <v>10</v>
      </c>
      <c r="K39" s="27">
        <v>23</v>
      </c>
      <c r="L39" s="27">
        <v>17</v>
      </c>
      <c r="M39" s="27">
        <v>21</v>
      </c>
      <c r="N39" s="27">
        <v>16</v>
      </c>
      <c r="O39" s="27">
        <v>0</v>
      </c>
      <c r="P39" s="25">
        <f t="shared" si="2"/>
        <v>185</v>
      </c>
    </row>
    <row r="40" spans="2:17" x14ac:dyDescent="0.3">
      <c r="B40" s="23" t="s">
        <v>62</v>
      </c>
      <c r="C40" s="26" t="s">
        <v>90</v>
      </c>
      <c r="D40" s="27">
        <v>1</v>
      </c>
      <c r="E40" s="27">
        <v>1</v>
      </c>
      <c r="F40" s="27">
        <v>1</v>
      </c>
      <c r="G40" s="27"/>
      <c r="H40" s="27"/>
      <c r="I40" s="27"/>
      <c r="J40" s="27"/>
      <c r="K40" s="27"/>
      <c r="L40" s="27">
        <v>1</v>
      </c>
      <c r="M40" s="27">
        <v>1</v>
      </c>
      <c r="N40" s="27">
        <v>1</v>
      </c>
      <c r="O40" s="27">
        <v>1</v>
      </c>
      <c r="P40" s="25">
        <f>SUM(D40:O40)</f>
        <v>7</v>
      </c>
    </row>
    <row r="41" spans="2:17" ht="13.5" x14ac:dyDescent="0.3">
      <c r="B41" s="24" t="s">
        <v>27</v>
      </c>
      <c r="C41" s="5" t="s">
        <v>87</v>
      </c>
      <c r="D41" s="27">
        <v>58</v>
      </c>
      <c r="E41" s="27">
        <v>43</v>
      </c>
      <c r="F41" s="27">
        <v>35</v>
      </c>
      <c r="G41" s="27">
        <v>39</v>
      </c>
      <c r="H41" s="27">
        <v>31</v>
      </c>
      <c r="I41" s="27">
        <v>22</v>
      </c>
      <c r="J41" s="27">
        <v>23</v>
      </c>
      <c r="K41" s="27">
        <v>25</v>
      </c>
      <c r="L41" s="27">
        <v>33</v>
      </c>
      <c r="M41" s="27">
        <v>53</v>
      </c>
      <c r="N41" s="27">
        <v>67</v>
      </c>
      <c r="O41" s="27">
        <v>71</v>
      </c>
      <c r="P41" s="25">
        <f t="shared" ref="P41:P46" si="3">SUM(D41:O41)</f>
        <v>500</v>
      </c>
    </row>
    <row r="42" spans="2:17" x14ac:dyDescent="0.3">
      <c r="B42" s="22" t="str">
        <f>IF($D$3,"woda do picia i gotowania D&gt;C","woda do picia i gotowania W&gt;C")</f>
        <v>woda do picia i gotowania D&gt;C</v>
      </c>
      <c r="C42" s="5" t="s">
        <v>28</v>
      </c>
      <c r="D42" s="28">
        <f>$D$8*$D$10*I$37</f>
        <v>372</v>
      </c>
      <c r="E42" s="28">
        <f t="shared" ref="E42:J42" si="4">$D$8*$D$10*J37</f>
        <v>336</v>
      </c>
      <c r="F42" s="28">
        <f t="shared" si="4"/>
        <v>372</v>
      </c>
      <c r="G42" s="28">
        <f t="shared" si="4"/>
        <v>360</v>
      </c>
      <c r="H42" s="28">
        <f t="shared" si="4"/>
        <v>372</v>
      </c>
      <c r="I42" s="28">
        <f t="shared" si="4"/>
        <v>360</v>
      </c>
      <c r="J42" s="28">
        <f t="shared" si="4"/>
        <v>372</v>
      </c>
      <c r="K42" s="28">
        <f>$D$8*$D$10*D37</f>
        <v>372</v>
      </c>
      <c r="L42" s="28">
        <f>$D$8*$D$10*E37</f>
        <v>360</v>
      </c>
      <c r="M42" s="28">
        <f>$D$8*$D$10*F37</f>
        <v>372</v>
      </c>
      <c r="N42" s="28">
        <f>$D$8*$D$10*G37</f>
        <v>360</v>
      </c>
      <c r="O42" s="28">
        <f>$D$8*$D$10*H37</f>
        <v>372</v>
      </c>
      <c r="P42" s="25">
        <f t="shared" si="3"/>
        <v>4380</v>
      </c>
    </row>
    <row r="43" spans="2:17" x14ac:dyDescent="0.3">
      <c r="B43" s="22" t="s">
        <v>41</v>
      </c>
      <c r="C43" s="5" t="s">
        <v>28</v>
      </c>
      <c r="D43" s="28">
        <f t="shared" ref="D43:J43" si="5">$D$8*$D$11*I$37</f>
        <v>2108</v>
      </c>
      <c r="E43" s="28">
        <f t="shared" si="5"/>
        <v>1904</v>
      </c>
      <c r="F43" s="28">
        <f t="shared" si="5"/>
        <v>2108</v>
      </c>
      <c r="G43" s="28">
        <f t="shared" si="5"/>
        <v>2040</v>
      </c>
      <c r="H43" s="28">
        <f t="shared" si="5"/>
        <v>2108</v>
      </c>
      <c r="I43" s="28">
        <f t="shared" si="5"/>
        <v>2040</v>
      </c>
      <c r="J43" s="28">
        <f t="shared" si="5"/>
        <v>2108</v>
      </c>
      <c r="K43" s="28">
        <f>$D$8*$D$11*D$37</f>
        <v>2108</v>
      </c>
      <c r="L43" s="28">
        <f>$D$8*$D$11*E$37</f>
        <v>2040</v>
      </c>
      <c r="M43" s="28">
        <f>$D$8*$D$11*F$37</f>
        <v>2108</v>
      </c>
      <c r="N43" s="28">
        <f>$D$8*$D$11*G$37</f>
        <v>2040</v>
      </c>
      <c r="O43" s="28">
        <f>$D$8*$D$11*H$37</f>
        <v>2108</v>
      </c>
      <c r="P43" s="25">
        <f t="shared" si="3"/>
        <v>24820</v>
      </c>
    </row>
    <row r="44" spans="2:17" x14ac:dyDescent="0.3">
      <c r="B44" s="22" t="s">
        <v>42</v>
      </c>
      <c r="C44" s="5" t="s">
        <v>28</v>
      </c>
      <c r="D44" s="28">
        <f t="shared" ref="D44:J44" si="6">$D$8*$D$12*I$37</f>
        <v>620</v>
      </c>
      <c r="E44" s="28">
        <f t="shared" si="6"/>
        <v>560</v>
      </c>
      <c r="F44" s="28">
        <f t="shared" si="6"/>
        <v>620</v>
      </c>
      <c r="G44" s="28">
        <f t="shared" si="6"/>
        <v>600</v>
      </c>
      <c r="H44" s="28">
        <f t="shared" si="6"/>
        <v>620</v>
      </c>
      <c r="I44" s="28">
        <f t="shared" si="6"/>
        <v>600</v>
      </c>
      <c r="J44" s="28">
        <f t="shared" si="6"/>
        <v>620</v>
      </c>
      <c r="K44" s="28">
        <f>$D$8*$D$12*D$37</f>
        <v>620</v>
      </c>
      <c r="L44" s="28">
        <f>$D$8*$D$12*E$37</f>
        <v>600</v>
      </c>
      <c r="M44" s="28">
        <f>$D$8*$D$12*F$37</f>
        <v>620</v>
      </c>
      <c r="N44" s="28">
        <f>$D$8*$D$12*G$37</f>
        <v>600</v>
      </c>
      <c r="O44" s="28">
        <f>$D$8*$D$12*H$37</f>
        <v>620</v>
      </c>
      <c r="P44" s="25">
        <f t="shared" si="3"/>
        <v>7300</v>
      </c>
    </row>
    <row r="45" spans="2:17" x14ac:dyDescent="0.3">
      <c r="B45" s="22" t="s">
        <v>43</v>
      </c>
      <c r="C45" s="5" t="s">
        <v>28</v>
      </c>
      <c r="D45" s="28">
        <f t="shared" ref="D45:J45" si="7">$D$8*$D$13*I$37</f>
        <v>2480</v>
      </c>
      <c r="E45" s="28">
        <f t="shared" si="7"/>
        <v>2240</v>
      </c>
      <c r="F45" s="28">
        <f t="shared" si="7"/>
        <v>2480</v>
      </c>
      <c r="G45" s="28">
        <f t="shared" si="7"/>
        <v>2400</v>
      </c>
      <c r="H45" s="28">
        <f t="shared" si="7"/>
        <v>2480</v>
      </c>
      <c r="I45" s="28">
        <f t="shared" si="7"/>
        <v>2400</v>
      </c>
      <c r="J45" s="28">
        <f t="shared" si="7"/>
        <v>2480</v>
      </c>
      <c r="K45" s="28">
        <f>$D$8*$D$13*D$37</f>
        <v>2480</v>
      </c>
      <c r="L45" s="28">
        <f>$D$8*$D$13*E$37</f>
        <v>2400</v>
      </c>
      <c r="M45" s="28">
        <f>$D$8*$D$13*F$37</f>
        <v>2480</v>
      </c>
      <c r="N45" s="28">
        <f>$D$8*$D$13*G$37</f>
        <v>2400</v>
      </c>
      <c r="O45" s="28">
        <f>$D$8*$D$13*H$37</f>
        <v>2480</v>
      </c>
      <c r="P45" s="25">
        <f t="shared" si="3"/>
        <v>29200</v>
      </c>
    </row>
    <row r="46" spans="2:17" x14ac:dyDescent="0.3">
      <c r="B46" s="22" t="s">
        <v>44</v>
      </c>
      <c r="C46" s="5" t="s">
        <v>28</v>
      </c>
      <c r="D46" s="28">
        <f t="shared" ref="D46:J46" si="8">$D$8*$D$14*I$37</f>
        <v>3720</v>
      </c>
      <c r="E46" s="28">
        <f t="shared" si="8"/>
        <v>3360</v>
      </c>
      <c r="F46" s="28">
        <f t="shared" si="8"/>
        <v>3720</v>
      </c>
      <c r="G46" s="28">
        <f t="shared" si="8"/>
        <v>3600</v>
      </c>
      <c r="H46" s="28">
        <f t="shared" si="8"/>
        <v>3720</v>
      </c>
      <c r="I46" s="28">
        <f t="shared" si="8"/>
        <v>3600</v>
      </c>
      <c r="J46" s="28">
        <f t="shared" si="8"/>
        <v>3720</v>
      </c>
      <c r="K46" s="28">
        <f>$D$8*$D$14*D$37</f>
        <v>3720</v>
      </c>
      <c r="L46" s="28">
        <f>$D$8*$D$14*E$37</f>
        <v>3600</v>
      </c>
      <c r="M46" s="28">
        <f>$D$8*$D$14*F$37</f>
        <v>3720</v>
      </c>
      <c r="N46" s="28">
        <f>$D$8*$D$14*G$37</f>
        <v>3600</v>
      </c>
      <c r="O46" s="28">
        <f>$D$8*$D$14*H$37</f>
        <v>3720</v>
      </c>
      <c r="P46" s="25">
        <f t="shared" si="3"/>
        <v>43800</v>
      </c>
    </row>
    <row r="47" spans="2:17" x14ac:dyDescent="0.3">
      <c r="B47" s="65" t="s">
        <v>47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7"/>
      <c r="Q47" s="54" t="s">
        <v>113</v>
      </c>
    </row>
    <row r="48" spans="2:17" x14ac:dyDescent="0.3">
      <c r="B48" s="22" t="s">
        <v>37</v>
      </c>
      <c r="C48" s="5" t="s">
        <v>16</v>
      </c>
      <c r="D48" s="28">
        <f t="shared" ref="D48:O48" si="9">IF($D$3,0,D42)</f>
        <v>0</v>
      </c>
      <c r="E48" s="28">
        <f t="shared" si="9"/>
        <v>0</v>
      </c>
      <c r="F48" s="28">
        <f t="shared" si="9"/>
        <v>0</v>
      </c>
      <c r="G48" s="28">
        <f t="shared" si="9"/>
        <v>0</v>
      </c>
      <c r="H48" s="28">
        <f t="shared" si="9"/>
        <v>0</v>
      </c>
      <c r="I48" s="28">
        <f t="shared" si="9"/>
        <v>0</v>
      </c>
      <c r="J48" s="28">
        <f t="shared" si="9"/>
        <v>0</v>
      </c>
      <c r="K48" s="28">
        <f t="shared" si="9"/>
        <v>0</v>
      </c>
      <c r="L48" s="28">
        <f t="shared" si="9"/>
        <v>0</v>
      </c>
      <c r="M48" s="28">
        <f t="shared" si="9"/>
        <v>0</v>
      </c>
      <c r="N48" s="28">
        <f t="shared" si="9"/>
        <v>0</v>
      </c>
      <c r="O48" s="28">
        <f t="shared" si="9"/>
        <v>0</v>
      </c>
      <c r="P48" s="25">
        <f>SUM(D48:O48)</f>
        <v>0</v>
      </c>
      <c r="Q48" s="55"/>
    </row>
    <row r="49" spans="1:17" x14ac:dyDescent="0.3">
      <c r="B49" s="22" t="s">
        <v>38</v>
      </c>
      <c r="C49" s="5" t="s">
        <v>16</v>
      </c>
      <c r="D49" s="28">
        <f t="shared" ref="D49:O49" si="10">D43+D44+D45+IF($D$3,D42,0)</f>
        <v>5580</v>
      </c>
      <c r="E49" s="28">
        <f t="shared" si="10"/>
        <v>5040</v>
      </c>
      <c r="F49" s="28">
        <f t="shared" si="10"/>
        <v>5580</v>
      </c>
      <c r="G49" s="28">
        <f t="shared" si="10"/>
        <v>5400</v>
      </c>
      <c r="H49" s="28">
        <f t="shared" si="10"/>
        <v>5580</v>
      </c>
      <c r="I49" s="28">
        <f t="shared" si="10"/>
        <v>5400</v>
      </c>
      <c r="J49" s="28">
        <f t="shared" si="10"/>
        <v>5580</v>
      </c>
      <c r="K49" s="28">
        <f t="shared" si="10"/>
        <v>5580</v>
      </c>
      <c r="L49" s="28">
        <f t="shared" si="10"/>
        <v>5400</v>
      </c>
      <c r="M49" s="28">
        <f t="shared" si="10"/>
        <v>5580</v>
      </c>
      <c r="N49" s="28">
        <f t="shared" si="10"/>
        <v>5400</v>
      </c>
      <c r="O49" s="28">
        <f t="shared" si="10"/>
        <v>5580</v>
      </c>
      <c r="P49" s="25">
        <f>SUM(D49:O49)</f>
        <v>65700</v>
      </c>
      <c r="Q49" s="25">
        <f t="shared" ref="Q49:Q51" si="11">P49/365*7</f>
        <v>1260</v>
      </c>
    </row>
    <row r="50" spans="1:17" x14ac:dyDescent="0.3">
      <c r="B50" s="22" t="s">
        <v>39</v>
      </c>
      <c r="C50" s="5" t="s">
        <v>16</v>
      </c>
      <c r="D50" s="28">
        <f t="shared" ref="D50:O50" si="12">D46</f>
        <v>3720</v>
      </c>
      <c r="E50" s="28">
        <f t="shared" si="12"/>
        <v>3360</v>
      </c>
      <c r="F50" s="28">
        <f t="shared" si="12"/>
        <v>3720</v>
      </c>
      <c r="G50" s="28">
        <f t="shared" si="12"/>
        <v>3600</v>
      </c>
      <c r="H50" s="28">
        <f t="shared" si="12"/>
        <v>3720</v>
      </c>
      <c r="I50" s="28">
        <f t="shared" si="12"/>
        <v>3600</v>
      </c>
      <c r="J50" s="28">
        <f t="shared" si="12"/>
        <v>3720</v>
      </c>
      <c r="K50" s="28">
        <f t="shared" si="12"/>
        <v>3720</v>
      </c>
      <c r="L50" s="28">
        <f t="shared" si="12"/>
        <v>3600</v>
      </c>
      <c r="M50" s="28">
        <f t="shared" si="12"/>
        <v>3720</v>
      </c>
      <c r="N50" s="28">
        <f t="shared" si="12"/>
        <v>3600</v>
      </c>
      <c r="O50" s="28">
        <f t="shared" si="12"/>
        <v>3720</v>
      </c>
      <c r="P50" s="25">
        <f>SUM(D50:O50)</f>
        <v>43800</v>
      </c>
      <c r="Q50" s="25">
        <f t="shared" si="11"/>
        <v>840</v>
      </c>
    </row>
    <row r="51" spans="1:17" x14ac:dyDescent="0.3">
      <c r="B51" s="65" t="s">
        <v>48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7"/>
      <c r="Q51" s="25">
        <f ca="1">O162/365*7</f>
        <v>1266.0794520547945</v>
      </c>
    </row>
    <row r="52" spans="1:17" x14ac:dyDescent="0.3">
      <c r="B52" s="22" t="s">
        <v>38</v>
      </c>
      <c r="C52" s="5" t="s">
        <v>16</v>
      </c>
      <c r="D52" s="28">
        <f t="shared" ref="D52:O52" si="13">D41*$D$9*$D$15</f>
        <v>7714</v>
      </c>
      <c r="E52" s="28">
        <f t="shared" si="13"/>
        <v>5719</v>
      </c>
      <c r="F52" s="28">
        <f t="shared" si="13"/>
        <v>4655</v>
      </c>
      <c r="G52" s="28">
        <f t="shared" si="13"/>
        <v>5187</v>
      </c>
      <c r="H52" s="28">
        <f t="shared" si="13"/>
        <v>4123</v>
      </c>
      <c r="I52" s="28">
        <f t="shared" si="13"/>
        <v>2926</v>
      </c>
      <c r="J52" s="28">
        <f t="shared" si="13"/>
        <v>3059</v>
      </c>
      <c r="K52" s="28">
        <f t="shared" si="13"/>
        <v>3325</v>
      </c>
      <c r="L52" s="28">
        <f t="shared" si="13"/>
        <v>4389</v>
      </c>
      <c r="M52" s="28">
        <f t="shared" si="13"/>
        <v>7049</v>
      </c>
      <c r="N52" s="28">
        <f t="shared" si="13"/>
        <v>8911</v>
      </c>
      <c r="O52" s="28">
        <f t="shared" si="13"/>
        <v>9443</v>
      </c>
      <c r="P52" s="25">
        <f>SUM(D52:O52)</f>
        <v>66500</v>
      </c>
    </row>
    <row r="53" spans="1:17" x14ac:dyDescent="0.3">
      <c r="B53" s="22" t="s">
        <v>39</v>
      </c>
      <c r="C53" s="5" t="s">
        <v>16</v>
      </c>
      <c r="D53" s="28">
        <f t="shared" ref="D53:O53" si="14">D43+D44+D45</f>
        <v>5208</v>
      </c>
      <c r="E53" s="28">
        <f t="shared" si="14"/>
        <v>4704</v>
      </c>
      <c r="F53" s="28">
        <f t="shared" si="14"/>
        <v>5208</v>
      </c>
      <c r="G53" s="28">
        <f t="shared" si="14"/>
        <v>5040</v>
      </c>
      <c r="H53" s="28">
        <f t="shared" si="14"/>
        <v>5208</v>
      </c>
      <c r="I53" s="28">
        <f t="shared" si="14"/>
        <v>5040</v>
      </c>
      <c r="J53" s="28">
        <f t="shared" si="14"/>
        <v>5208</v>
      </c>
      <c r="K53" s="28">
        <f t="shared" si="14"/>
        <v>5208</v>
      </c>
      <c r="L53" s="28">
        <f t="shared" si="14"/>
        <v>5040</v>
      </c>
      <c r="M53" s="28">
        <f t="shared" si="14"/>
        <v>5208</v>
      </c>
      <c r="N53" s="28">
        <f t="shared" si="14"/>
        <v>5040</v>
      </c>
      <c r="O53" s="28">
        <f t="shared" si="14"/>
        <v>5208</v>
      </c>
      <c r="P53" s="25">
        <f>SUM(D53:O53)</f>
        <v>61320</v>
      </c>
    </row>
    <row r="54" spans="1:17" x14ac:dyDescent="0.3">
      <c r="B54" s="22" t="s">
        <v>40</v>
      </c>
      <c r="C54" s="5" t="s">
        <v>16</v>
      </c>
      <c r="D54" s="28">
        <f t="shared" ref="D54:O54" si="15">D42+D46</f>
        <v>4092</v>
      </c>
      <c r="E54" s="28">
        <f t="shared" si="15"/>
        <v>3696</v>
      </c>
      <c r="F54" s="28">
        <f t="shared" si="15"/>
        <v>4092</v>
      </c>
      <c r="G54" s="28">
        <f t="shared" si="15"/>
        <v>3960</v>
      </c>
      <c r="H54" s="28">
        <f t="shared" si="15"/>
        <v>4092</v>
      </c>
      <c r="I54" s="28">
        <f t="shared" si="15"/>
        <v>3960</v>
      </c>
      <c r="J54" s="28">
        <f t="shared" si="15"/>
        <v>4092</v>
      </c>
      <c r="K54" s="28">
        <f t="shared" si="15"/>
        <v>4092</v>
      </c>
      <c r="L54" s="28">
        <f t="shared" si="15"/>
        <v>3960</v>
      </c>
      <c r="M54" s="28">
        <f t="shared" si="15"/>
        <v>4092</v>
      </c>
      <c r="N54" s="28">
        <f t="shared" si="15"/>
        <v>3960</v>
      </c>
      <c r="O54" s="28">
        <f t="shared" si="15"/>
        <v>4092</v>
      </c>
      <c r="P54" s="25">
        <f>SUM(D54:O54)</f>
        <v>48180</v>
      </c>
    </row>
    <row r="55" spans="1:17" x14ac:dyDescent="0.3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7" x14ac:dyDescent="0.3">
      <c r="B56" s="53" t="s">
        <v>80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</row>
    <row r="57" spans="1:17" x14ac:dyDescent="0.3">
      <c r="B57" s="53" t="s">
        <v>91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</row>
    <row r="58" spans="1:17" x14ac:dyDescent="0.3">
      <c r="B58" s="53" t="s">
        <v>81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</row>
    <row r="59" spans="1:17" x14ac:dyDescent="0.3">
      <c r="B59" s="53" t="s">
        <v>82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</row>
    <row r="60" spans="1:17" x14ac:dyDescent="0.3">
      <c r="B60" s="53" t="s">
        <v>92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</row>
    <row r="61" spans="1:17" x14ac:dyDescent="0.3">
      <c r="B61" s="53" t="s">
        <v>83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</row>
    <row r="62" spans="1:17" x14ac:dyDescent="0.3">
      <c r="B62" s="53" t="s">
        <v>84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</row>
    <row r="63" spans="1:17" ht="12" customHeight="1" x14ac:dyDescent="0.3">
      <c r="A63" s="51" t="s">
        <v>59</v>
      </c>
      <c r="B63" s="59" t="s">
        <v>23</v>
      </c>
      <c r="C63" s="59" t="s">
        <v>22</v>
      </c>
      <c r="D63" s="62" t="s">
        <v>25</v>
      </c>
      <c r="E63" s="64"/>
      <c r="F63" s="64"/>
      <c r="G63" s="64"/>
      <c r="H63" s="64"/>
      <c r="I63" s="63"/>
      <c r="J63" s="51" t="s">
        <v>21</v>
      </c>
      <c r="K63" s="51"/>
      <c r="L63" s="51"/>
      <c r="M63" s="51"/>
      <c r="N63" s="51"/>
      <c r="O63" s="51"/>
      <c r="P63" s="51"/>
      <c r="Q63" s="51"/>
    </row>
    <row r="64" spans="1:17" ht="24" customHeight="1" x14ac:dyDescent="0.3">
      <c r="A64" s="51"/>
      <c r="B64" s="60"/>
      <c r="C64" s="60"/>
      <c r="D64" s="62" t="s">
        <v>20</v>
      </c>
      <c r="E64" s="63"/>
      <c r="F64" s="62" t="s">
        <v>35</v>
      </c>
      <c r="G64" s="63"/>
      <c r="H64" s="62" t="s">
        <v>36</v>
      </c>
      <c r="I64" s="63"/>
      <c r="J64" s="57" t="s">
        <v>20</v>
      </c>
      <c r="K64" s="58"/>
      <c r="L64" s="57" t="s">
        <v>34</v>
      </c>
      <c r="M64" s="58"/>
      <c r="N64" s="49" t="s">
        <v>62</v>
      </c>
      <c r="O64" s="50"/>
      <c r="P64" s="49" t="s">
        <v>120</v>
      </c>
      <c r="Q64" s="50"/>
    </row>
    <row r="65" spans="1:17" x14ac:dyDescent="0.3">
      <c r="A65" s="51"/>
      <c r="B65" s="61"/>
      <c r="C65" s="61"/>
      <c r="D65" s="40" t="s">
        <v>55</v>
      </c>
      <c r="E65" s="40" t="s">
        <v>56</v>
      </c>
      <c r="F65" s="40" t="s">
        <v>55</v>
      </c>
      <c r="G65" s="40" t="s">
        <v>56</v>
      </c>
      <c r="H65" s="40" t="s">
        <v>55</v>
      </c>
      <c r="I65" s="40" t="s">
        <v>56</v>
      </c>
      <c r="J65" s="40" t="s">
        <v>55</v>
      </c>
      <c r="K65" s="40" t="s">
        <v>56</v>
      </c>
      <c r="L65" s="40" t="s">
        <v>55</v>
      </c>
      <c r="M65" s="40" t="s">
        <v>56</v>
      </c>
      <c r="N65" s="40" t="s">
        <v>55</v>
      </c>
      <c r="O65" s="40" t="s">
        <v>56</v>
      </c>
      <c r="P65" s="40" t="s">
        <v>55</v>
      </c>
      <c r="Q65" s="40" t="s">
        <v>56</v>
      </c>
    </row>
    <row r="66" spans="1:17" x14ac:dyDescent="0.3">
      <c r="A66" s="26">
        <v>0</v>
      </c>
      <c r="B66" s="34" t="str">
        <f ca="1">UPPER(OFFSET($D$36,0,A66))</f>
        <v>SIERPIEŃ</v>
      </c>
      <c r="C66" s="25"/>
      <c r="D66" s="25"/>
      <c r="E66" s="25">
        <f>$D$17*$D$16</f>
        <v>0</v>
      </c>
      <c r="F66" s="25"/>
      <c r="G66" s="25">
        <f>$D$18*$D$16</f>
        <v>0</v>
      </c>
      <c r="H66" s="25"/>
      <c r="I66" s="25">
        <f>$D$19*$D$16</f>
        <v>0</v>
      </c>
      <c r="J66" s="25"/>
      <c r="K66" s="25">
        <v>0</v>
      </c>
      <c r="L66" s="25"/>
      <c r="M66" s="25">
        <v>0</v>
      </c>
      <c r="N66" s="25"/>
      <c r="O66" s="25">
        <v>0</v>
      </c>
      <c r="P66" s="25"/>
      <c r="Q66" s="25">
        <v>0</v>
      </c>
    </row>
    <row r="67" spans="1:17" x14ac:dyDescent="0.3">
      <c r="A67" s="26">
        <f>A66</f>
        <v>0</v>
      </c>
      <c r="B67" s="35" t="s">
        <v>51</v>
      </c>
      <c r="C67" s="27">
        <f ca="1">OFFSET($D$52,0,A67)</f>
        <v>7714</v>
      </c>
      <c r="D67" s="27">
        <f ca="1">IF($D$17&gt;E66,MIN($D$17-E66,$C67),0)</f>
        <v>6000</v>
      </c>
      <c r="E67" s="27">
        <f ca="1">E66+D67</f>
        <v>6000</v>
      </c>
      <c r="F67" s="27">
        <f ca="1">IF($D$18&gt;G66,MIN($D$18-G66,$C67-$D67),0)</f>
        <v>1000</v>
      </c>
      <c r="G67" s="27">
        <f ca="1">G66+F67</f>
        <v>1000</v>
      </c>
      <c r="H67" s="27">
        <f ca="1">IF($D$19&gt;I66,MIN($D$19-I66,$C67-$D67-$F67),0)</f>
        <v>714</v>
      </c>
      <c r="I67" s="27">
        <f ca="1">I66+H67</f>
        <v>714</v>
      </c>
      <c r="J67" s="27">
        <f ca="1">C67-N67</f>
        <v>7714</v>
      </c>
      <c r="K67" s="27">
        <f ca="1">K66+J67</f>
        <v>7714</v>
      </c>
      <c r="L67" s="27"/>
      <c r="M67" s="27">
        <f>M66+L67</f>
        <v>0</v>
      </c>
      <c r="N67" s="27">
        <f ca="1">IF(OFFSET($D$40,0,A67),C67-D67-F67-H67,0)</f>
        <v>0</v>
      </c>
      <c r="O67" s="27">
        <f ca="1">O66+N67</f>
        <v>0</v>
      </c>
      <c r="P67" s="27">
        <f ca="1">IF(OFFSET($D$40,0,A73),0,C67-D67-F67-H67)</f>
        <v>0</v>
      </c>
      <c r="Q67" s="27">
        <f ca="1">Q66+P67</f>
        <v>0</v>
      </c>
    </row>
    <row r="68" spans="1:17" x14ac:dyDescent="0.3">
      <c r="A68" s="26">
        <f t="shared" ref="A68:A72" si="16">A67</f>
        <v>0</v>
      </c>
      <c r="B68" s="35" t="s">
        <v>26</v>
      </c>
      <c r="C68" s="27">
        <f ca="1">OFFSET($D$48,0,A68)</f>
        <v>0</v>
      </c>
      <c r="D68" s="27"/>
      <c r="E68" s="27">
        <f t="shared" ref="E68:G70" ca="1" si="17">E67+D68</f>
        <v>6000</v>
      </c>
      <c r="F68" s="27"/>
      <c r="G68" s="27">
        <f t="shared" ref="G68:G69" ca="1" si="18">G67+F68</f>
        <v>1000</v>
      </c>
      <c r="H68" s="27"/>
      <c r="I68" s="27">
        <f t="shared" ref="I68:I70" ca="1" si="19">I67+H68</f>
        <v>714</v>
      </c>
      <c r="J68" s="27"/>
      <c r="K68" s="27">
        <f t="shared" ref="K68:K70" ca="1" si="20">K67+J68</f>
        <v>7714</v>
      </c>
      <c r="L68" s="27">
        <f ca="1">C68</f>
        <v>0</v>
      </c>
      <c r="M68" s="27">
        <f t="shared" ref="M68:M70" ca="1" si="21">M67+L68</f>
        <v>0</v>
      </c>
      <c r="N68" s="27"/>
      <c r="O68" s="27">
        <f t="shared" ref="O68:O70" ca="1" si="22">O67+N68</f>
        <v>0</v>
      </c>
      <c r="P68" s="27"/>
      <c r="Q68" s="27">
        <f t="shared" ref="Q68:Q70" ca="1" si="23">Q67+P68</f>
        <v>0</v>
      </c>
    </row>
    <row r="69" spans="1:17" x14ac:dyDescent="0.3">
      <c r="A69" s="26">
        <f t="shared" si="16"/>
        <v>0</v>
      </c>
      <c r="B69" s="35" t="s">
        <v>49</v>
      </c>
      <c r="C69" s="27">
        <f ca="1">OFFSET($D$49,0,A69)</f>
        <v>5580</v>
      </c>
      <c r="D69" s="27">
        <f ca="1">IF(E68&gt;0,-MIN($C69+$F69+$H69,E68),0)</f>
        <v>-5580</v>
      </c>
      <c r="E69" s="27">
        <f t="shared" ca="1" si="17"/>
        <v>420</v>
      </c>
      <c r="F69" s="27"/>
      <c r="G69" s="27">
        <f t="shared" ca="1" si="18"/>
        <v>1000</v>
      </c>
      <c r="H69" s="27"/>
      <c r="I69" s="27">
        <f t="shared" ca="1" si="19"/>
        <v>714</v>
      </c>
      <c r="J69" s="27"/>
      <c r="K69" s="27">
        <f t="shared" ca="1" si="20"/>
        <v>7714</v>
      </c>
      <c r="L69" s="27">
        <f ca="1">$C69+$D69+$F69+$H69</f>
        <v>0</v>
      </c>
      <c r="M69" s="27">
        <f t="shared" ca="1" si="21"/>
        <v>0</v>
      </c>
      <c r="N69" s="27"/>
      <c r="O69" s="27">
        <f t="shared" ca="1" si="22"/>
        <v>0</v>
      </c>
      <c r="P69" s="27"/>
      <c r="Q69" s="27">
        <f t="shared" ca="1" si="23"/>
        <v>0</v>
      </c>
    </row>
    <row r="70" spans="1:17" x14ac:dyDescent="0.3">
      <c r="A70" s="26">
        <f t="shared" si="16"/>
        <v>0</v>
      </c>
      <c r="B70" s="35" t="s">
        <v>50</v>
      </c>
      <c r="C70" s="27">
        <f ca="1">OFFSET($D$50,0,A70)</f>
        <v>3720</v>
      </c>
      <c r="D70" s="27">
        <f ca="1">IF(E69&gt;0,-MIN($C70+$F70+$H70,E69),0)</f>
        <v>-420</v>
      </c>
      <c r="E70" s="27">
        <f t="shared" ca="1" si="17"/>
        <v>0</v>
      </c>
      <c r="F70" s="27">
        <f ca="1">IF(G69&gt;0,-MIN($C70+$H70,G69),0)</f>
        <v>-1000</v>
      </c>
      <c r="G70" s="27">
        <f t="shared" ca="1" si="17"/>
        <v>0</v>
      </c>
      <c r="H70" s="27"/>
      <c r="I70" s="27">
        <f t="shared" ca="1" si="19"/>
        <v>714</v>
      </c>
      <c r="J70" s="27"/>
      <c r="K70" s="27">
        <f t="shared" ca="1" si="20"/>
        <v>7714</v>
      </c>
      <c r="L70" s="27">
        <f ca="1">$C70+$D70+$F70+$H70</f>
        <v>2300</v>
      </c>
      <c r="M70" s="27">
        <f t="shared" ca="1" si="21"/>
        <v>2300</v>
      </c>
      <c r="N70" s="27"/>
      <c r="O70" s="27">
        <f t="shared" ca="1" si="22"/>
        <v>0</v>
      </c>
      <c r="P70" s="27"/>
      <c r="Q70" s="27">
        <f t="shared" ca="1" si="23"/>
        <v>0</v>
      </c>
    </row>
    <row r="71" spans="1:17" x14ac:dyDescent="0.3">
      <c r="A71" s="26">
        <f>A70</f>
        <v>0</v>
      </c>
      <c r="B71" s="35" t="s">
        <v>52</v>
      </c>
      <c r="C71" s="27">
        <f ca="1">OFFSET($D$53,0,A71)</f>
        <v>5208</v>
      </c>
      <c r="D71" s="27"/>
      <c r="E71" s="27">
        <f ca="1">E70+D71</f>
        <v>0</v>
      </c>
      <c r="F71" s="27">
        <f ca="1">IF($D$18&gt;G70,MIN($D$18-G70,$C71-$D71),0)</f>
        <v>1000</v>
      </c>
      <c r="G71" s="27">
        <f ca="1">G70+F71</f>
        <v>1000</v>
      </c>
      <c r="H71" s="27">
        <f ca="1">IF($D$19&gt;I70,MIN($D$19-I70,$C71-$D71-$F71),0)</f>
        <v>586</v>
      </c>
      <c r="I71" s="27">
        <f ca="1">I70+H71</f>
        <v>1300</v>
      </c>
      <c r="J71" s="27"/>
      <c r="K71" s="27">
        <f ca="1">K70+J71</f>
        <v>7714</v>
      </c>
      <c r="L71" s="27"/>
      <c r="M71" s="27">
        <f ca="1">M70+L71</f>
        <v>2300</v>
      </c>
      <c r="N71" s="27">
        <f ca="1">IF(OFFSET($D$40,0,A71),C71-D71-F71-H71,0)</f>
        <v>3622</v>
      </c>
      <c r="O71" s="27">
        <f ca="1">O70+N71</f>
        <v>3622</v>
      </c>
      <c r="P71" s="27">
        <f ca="1">IF(OFFSET($D$40,0,A73),0,C71-D71-F71-H71)</f>
        <v>0</v>
      </c>
      <c r="Q71" s="27">
        <f ca="1">Q70+P71</f>
        <v>0</v>
      </c>
    </row>
    <row r="72" spans="1:17" x14ac:dyDescent="0.3">
      <c r="A72" s="26">
        <f t="shared" si="16"/>
        <v>0</v>
      </c>
      <c r="B72" s="35" t="s">
        <v>53</v>
      </c>
      <c r="C72" s="27">
        <f ca="1">OFFSET($D$54,0,A72)</f>
        <v>4092</v>
      </c>
      <c r="D72" s="27"/>
      <c r="E72" s="27">
        <f t="shared" ref="E72" ca="1" si="24">E71+D72</f>
        <v>0</v>
      </c>
      <c r="F72" s="27"/>
      <c r="G72" s="27">
        <f t="shared" ref="G72" ca="1" si="25">G71+F72</f>
        <v>1000</v>
      </c>
      <c r="H72" s="27">
        <f ca="1">IF($D$19&gt;I71,MIN($D$19-I71,$C72-$D72-$F72),0)</f>
        <v>0</v>
      </c>
      <c r="I72" s="27">
        <f t="shared" ref="I72:I73" ca="1" si="26">I71+H72</f>
        <v>1300</v>
      </c>
      <c r="J72" s="27"/>
      <c r="K72" s="27">
        <f t="shared" ref="K72" ca="1" si="27">K71+J72</f>
        <v>7714</v>
      </c>
      <c r="L72" s="27"/>
      <c r="M72" s="27">
        <f t="shared" ref="M72" ca="1" si="28">M71+L72</f>
        <v>2300</v>
      </c>
      <c r="N72" s="27">
        <f ca="1">IF(OFFSET($D$40,0,A72),C72-D72-F72-H72,0)</f>
        <v>4092</v>
      </c>
      <c r="O72" s="27">
        <f t="shared" ref="O72" ca="1" si="29">O71+N72</f>
        <v>7714</v>
      </c>
      <c r="P72" s="27">
        <f ca="1">IF(OFFSET($D$40,0,A73),0,C72-D72-F72-H72)</f>
        <v>0</v>
      </c>
      <c r="Q72" s="27">
        <f t="shared" ref="Q72" ca="1" si="30">Q71+P72</f>
        <v>0</v>
      </c>
    </row>
    <row r="73" spans="1:17" x14ac:dyDescent="0.3">
      <c r="A73" s="26">
        <f>A72</f>
        <v>0</v>
      </c>
      <c r="B73" s="35" t="s">
        <v>54</v>
      </c>
      <c r="C73" s="27"/>
      <c r="D73" s="27"/>
      <c r="E73" s="27">
        <f ca="1">E72+D73</f>
        <v>0</v>
      </c>
      <c r="F73" s="27"/>
      <c r="G73" s="27">
        <f ca="1">G72+F73</f>
        <v>1000</v>
      </c>
      <c r="H73" s="27">
        <f ca="1">IF(OFFSET($D$40,0,A73),-I72,0)</f>
        <v>-1300</v>
      </c>
      <c r="I73" s="27">
        <f t="shared" ca="1" si="26"/>
        <v>0</v>
      </c>
      <c r="J73" s="27"/>
      <c r="K73" s="27">
        <f ca="1">K72+J73</f>
        <v>7714</v>
      </c>
      <c r="L73" s="27"/>
      <c r="M73" s="27">
        <f ca="1">M72+L73</f>
        <v>2300</v>
      </c>
      <c r="N73" s="27">
        <f ca="1">IF(OFFSET($D$40,0,A73),-H73,0)</f>
        <v>1300</v>
      </c>
      <c r="O73" s="27">
        <f ca="1">O72+N73</f>
        <v>9014</v>
      </c>
      <c r="P73" s="27">
        <f ca="1">IF(OFFSET($D$40,0,A73),0,C73)</f>
        <v>0</v>
      </c>
      <c r="Q73" s="27">
        <f ca="1">Q72+P73</f>
        <v>0</v>
      </c>
    </row>
    <row r="74" spans="1:17" x14ac:dyDescent="0.3">
      <c r="A74" s="26">
        <f>A73+1</f>
        <v>1</v>
      </c>
      <c r="B74" s="34" t="str">
        <f ca="1">UPPER(OFFSET($D$36,0,A74))</f>
        <v>WRZESIEŃ</v>
      </c>
      <c r="C74" s="25"/>
      <c r="D74" s="25"/>
      <c r="E74" s="25">
        <f ca="1">E73</f>
        <v>0</v>
      </c>
      <c r="F74" s="25"/>
      <c r="G74" s="25">
        <f ca="1">G73</f>
        <v>1000</v>
      </c>
      <c r="H74" s="25"/>
      <c r="I74" s="25">
        <f ca="1">I73</f>
        <v>0</v>
      </c>
      <c r="J74" s="25"/>
      <c r="K74" s="25">
        <f ca="1">K73</f>
        <v>7714</v>
      </c>
      <c r="L74" s="25"/>
      <c r="M74" s="25">
        <f ca="1">M73</f>
        <v>2300</v>
      </c>
      <c r="N74" s="25"/>
      <c r="O74" s="25">
        <f ca="1">O73</f>
        <v>9014</v>
      </c>
      <c r="P74" s="25"/>
      <c r="Q74" s="25">
        <f ca="1">Q73</f>
        <v>0</v>
      </c>
    </row>
    <row r="75" spans="1:17" x14ac:dyDescent="0.3">
      <c r="A75" s="26">
        <f t="shared" ref="A75:A137" si="31">A74</f>
        <v>1</v>
      </c>
      <c r="B75" s="35" t="s">
        <v>51</v>
      </c>
      <c r="C75" s="27">
        <f t="shared" ref="C75:C106" ca="1" si="32">OFFSET($D$52,0,A75)</f>
        <v>5719</v>
      </c>
      <c r="D75" s="27">
        <f t="shared" ref="D75:D106" ca="1" si="33">IF($D$17&gt;E74,MIN($D$17-E74,$C75),0)</f>
        <v>5719</v>
      </c>
      <c r="E75" s="27">
        <f t="shared" ref="E75:E81" ca="1" si="34">E74+D75</f>
        <v>5719</v>
      </c>
      <c r="F75" s="27">
        <f t="shared" ref="F75:F106" ca="1" si="35">IF($D$18&gt;G74,MIN($D$18-G74,$C75-$D75),0)</f>
        <v>0</v>
      </c>
      <c r="G75" s="27">
        <f t="shared" ref="G75:G81" ca="1" si="36">G74+F75</f>
        <v>1000</v>
      </c>
      <c r="H75" s="27">
        <f t="shared" ref="H75:H106" ca="1" si="37">IF($D$19&gt;I74,MIN($D$19-I74,$C75-$D75-$F75),0)</f>
        <v>0</v>
      </c>
      <c r="I75" s="27">
        <f t="shared" ref="I75:I81" ca="1" si="38">I74+H75</f>
        <v>0</v>
      </c>
      <c r="J75" s="27">
        <f t="shared" ref="J75:J106" ca="1" si="39">C75-N75</f>
        <v>5719</v>
      </c>
      <c r="K75" s="27">
        <f t="shared" ref="K75:K81" ca="1" si="40">K74+J75</f>
        <v>13433</v>
      </c>
      <c r="L75" s="27"/>
      <c r="M75" s="27">
        <f t="shared" ref="M75:M81" ca="1" si="41">M74+L75</f>
        <v>2300</v>
      </c>
      <c r="N75" s="27">
        <f t="shared" ref="N75:N106" ca="1" si="42">IF(OFFSET($D$40,0,A75),C75-D75-F75-H75,0)</f>
        <v>0</v>
      </c>
      <c r="O75" s="27">
        <f t="shared" ref="O75:O81" ca="1" si="43">O74+N75</f>
        <v>9014</v>
      </c>
      <c r="P75" s="27">
        <f t="shared" ref="P75" ca="1" si="44">IF(OFFSET($D$40,0,A81),0,C75-D75-F75-H75)</f>
        <v>0</v>
      </c>
      <c r="Q75" s="27">
        <f t="shared" ref="Q75:Q81" ca="1" si="45">Q74+P75</f>
        <v>0</v>
      </c>
    </row>
    <row r="76" spans="1:17" x14ac:dyDescent="0.3">
      <c r="A76" s="26">
        <f t="shared" si="31"/>
        <v>1</v>
      </c>
      <c r="B76" s="35" t="s">
        <v>26</v>
      </c>
      <c r="C76" s="27">
        <f t="shared" ref="C76:C107" ca="1" si="46">OFFSET($D$48,0,A76)</f>
        <v>0</v>
      </c>
      <c r="D76" s="27"/>
      <c r="E76" s="27">
        <f t="shared" ca="1" si="34"/>
        <v>5719</v>
      </c>
      <c r="F76" s="27"/>
      <c r="G76" s="27">
        <f t="shared" ca="1" si="36"/>
        <v>1000</v>
      </c>
      <c r="H76" s="27"/>
      <c r="I76" s="27">
        <f t="shared" ca="1" si="38"/>
        <v>0</v>
      </c>
      <c r="J76" s="27"/>
      <c r="K76" s="27">
        <f t="shared" ca="1" si="40"/>
        <v>13433</v>
      </c>
      <c r="L76" s="27">
        <f t="shared" ref="L76:L107" ca="1" si="47">C76</f>
        <v>0</v>
      </c>
      <c r="M76" s="27">
        <f t="shared" ca="1" si="41"/>
        <v>2300</v>
      </c>
      <c r="N76" s="27"/>
      <c r="O76" s="27">
        <f t="shared" ca="1" si="43"/>
        <v>9014</v>
      </c>
      <c r="P76" s="27"/>
      <c r="Q76" s="27">
        <f t="shared" ca="1" si="45"/>
        <v>0</v>
      </c>
    </row>
    <row r="77" spans="1:17" x14ac:dyDescent="0.3">
      <c r="A77" s="26">
        <f t="shared" si="31"/>
        <v>1</v>
      </c>
      <c r="B77" s="35" t="s">
        <v>49</v>
      </c>
      <c r="C77" s="27">
        <f t="shared" ref="C77:C108" ca="1" si="48">OFFSET($D$49,0,A77)</f>
        <v>5040</v>
      </c>
      <c r="D77" s="27">
        <f t="shared" ref="D77:D108" ca="1" si="49">IF(E76&gt;0,-MIN($C77+$F77+$H77,E76),0)</f>
        <v>-5040</v>
      </c>
      <c r="E77" s="27">
        <f t="shared" ca="1" si="34"/>
        <v>679</v>
      </c>
      <c r="F77" s="27"/>
      <c r="G77" s="27">
        <f t="shared" ca="1" si="36"/>
        <v>1000</v>
      </c>
      <c r="H77" s="27"/>
      <c r="I77" s="27">
        <f t="shared" ca="1" si="38"/>
        <v>0</v>
      </c>
      <c r="J77" s="27"/>
      <c r="K77" s="27">
        <f t="shared" ca="1" si="40"/>
        <v>13433</v>
      </c>
      <c r="L77" s="27">
        <f t="shared" ref="L77:L108" ca="1" si="50">$C77+$D77+$F77+$H77</f>
        <v>0</v>
      </c>
      <c r="M77" s="27">
        <f t="shared" ca="1" si="41"/>
        <v>2300</v>
      </c>
      <c r="N77" s="27"/>
      <c r="O77" s="27">
        <f t="shared" ca="1" si="43"/>
        <v>9014</v>
      </c>
      <c r="P77" s="27"/>
      <c r="Q77" s="27">
        <f t="shared" ca="1" si="45"/>
        <v>0</v>
      </c>
    </row>
    <row r="78" spans="1:17" x14ac:dyDescent="0.3">
      <c r="A78" s="26">
        <f t="shared" si="31"/>
        <v>1</v>
      </c>
      <c r="B78" s="35" t="s">
        <v>50</v>
      </c>
      <c r="C78" s="27">
        <f t="shared" ref="C78:C109" ca="1" si="51">OFFSET($D$50,0,A78)</f>
        <v>3360</v>
      </c>
      <c r="D78" s="27">
        <f t="shared" ca="1" si="49"/>
        <v>-679</v>
      </c>
      <c r="E78" s="27">
        <f t="shared" ca="1" si="34"/>
        <v>0</v>
      </c>
      <c r="F78" s="27">
        <f t="shared" ref="F78:F109" ca="1" si="52">IF(G77&gt;0,-MIN($C78+$H78,G77),0)</f>
        <v>-1000</v>
      </c>
      <c r="G78" s="27">
        <f t="shared" ca="1" si="36"/>
        <v>0</v>
      </c>
      <c r="H78" s="27"/>
      <c r="I78" s="27">
        <f t="shared" ca="1" si="38"/>
        <v>0</v>
      </c>
      <c r="J78" s="27"/>
      <c r="K78" s="27">
        <f t="shared" ca="1" si="40"/>
        <v>13433</v>
      </c>
      <c r="L78" s="27">
        <f t="shared" ca="1" si="50"/>
        <v>1681</v>
      </c>
      <c r="M78" s="27">
        <f t="shared" ca="1" si="41"/>
        <v>3981</v>
      </c>
      <c r="N78" s="27"/>
      <c r="O78" s="27">
        <f t="shared" ca="1" si="43"/>
        <v>9014</v>
      </c>
      <c r="P78" s="27"/>
      <c r="Q78" s="27">
        <f t="shared" ca="1" si="45"/>
        <v>0</v>
      </c>
    </row>
    <row r="79" spans="1:17" x14ac:dyDescent="0.3">
      <c r="A79" s="26">
        <f t="shared" si="31"/>
        <v>1</v>
      </c>
      <c r="B79" s="35" t="s">
        <v>52</v>
      </c>
      <c r="C79" s="27">
        <f t="shared" ref="C79:C110" ca="1" si="53">OFFSET($D$53,0,A79)</f>
        <v>4704</v>
      </c>
      <c r="D79" s="27"/>
      <c r="E79" s="27">
        <f t="shared" ca="1" si="34"/>
        <v>0</v>
      </c>
      <c r="F79" s="27">
        <f t="shared" ref="F79:F110" ca="1" si="54">IF($D$18&gt;G78,MIN($D$18-G78,$C79-$D79),0)</f>
        <v>1000</v>
      </c>
      <c r="G79" s="27">
        <f t="shared" ca="1" si="36"/>
        <v>1000</v>
      </c>
      <c r="H79" s="27">
        <f t="shared" ref="H79:H110" ca="1" si="55">IF($D$19&gt;I78,MIN($D$19-I78,$C79-$D79-$F79),0)</f>
        <v>1300</v>
      </c>
      <c r="I79" s="27">
        <f t="shared" ca="1" si="38"/>
        <v>1300</v>
      </c>
      <c r="J79" s="27"/>
      <c r="K79" s="27">
        <f t="shared" ca="1" si="40"/>
        <v>13433</v>
      </c>
      <c r="L79" s="27"/>
      <c r="M79" s="27">
        <f t="shared" ca="1" si="41"/>
        <v>3981</v>
      </c>
      <c r="N79" s="27">
        <f t="shared" ref="N79:N110" ca="1" si="56">IF(OFFSET($D$40,0,A79),C79-D79-F79-H79,0)</f>
        <v>2404</v>
      </c>
      <c r="O79" s="27">
        <f t="shared" ca="1" si="43"/>
        <v>11418</v>
      </c>
      <c r="P79" s="27">
        <f t="shared" ref="P79" ca="1" si="57">IF(OFFSET($D$40,0,A81),0,C79-D79-F79-H79)</f>
        <v>0</v>
      </c>
      <c r="Q79" s="27">
        <f t="shared" ca="1" si="45"/>
        <v>0</v>
      </c>
    </row>
    <row r="80" spans="1:17" x14ac:dyDescent="0.3">
      <c r="A80" s="26">
        <f t="shared" si="31"/>
        <v>1</v>
      </c>
      <c r="B80" s="35" t="s">
        <v>53</v>
      </c>
      <c r="C80" s="27">
        <f t="shared" ref="C80:C111" ca="1" si="58">OFFSET($D$54,0,A80)</f>
        <v>3696</v>
      </c>
      <c r="D80" s="27"/>
      <c r="E80" s="27">
        <f t="shared" ca="1" si="34"/>
        <v>0</v>
      </c>
      <c r="F80" s="27"/>
      <c r="G80" s="27">
        <f t="shared" ca="1" si="36"/>
        <v>1000</v>
      </c>
      <c r="H80" s="27">
        <f t="shared" ca="1" si="55"/>
        <v>0</v>
      </c>
      <c r="I80" s="27">
        <f t="shared" ca="1" si="38"/>
        <v>1300</v>
      </c>
      <c r="J80" s="27"/>
      <c r="K80" s="27">
        <f t="shared" ca="1" si="40"/>
        <v>13433</v>
      </c>
      <c r="L80" s="27"/>
      <c r="M80" s="27">
        <f t="shared" ca="1" si="41"/>
        <v>3981</v>
      </c>
      <c r="N80" s="27">
        <f t="shared" ca="1" si="56"/>
        <v>3696</v>
      </c>
      <c r="O80" s="27">
        <f t="shared" ca="1" si="43"/>
        <v>15114</v>
      </c>
      <c r="P80" s="27">
        <f t="shared" ref="P80:P111" ca="1" si="59">IF(OFFSET($D$40,0,A81),0,C80-D80-F80-H80)</f>
        <v>0</v>
      </c>
      <c r="Q80" s="27">
        <f t="shared" ca="1" si="45"/>
        <v>0</v>
      </c>
    </row>
    <row r="81" spans="1:17" x14ac:dyDescent="0.3">
      <c r="A81" s="26">
        <f t="shared" si="31"/>
        <v>1</v>
      </c>
      <c r="B81" s="35" t="s">
        <v>54</v>
      </c>
      <c r="C81" s="27"/>
      <c r="D81" s="27"/>
      <c r="E81" s="27">
        <f t="shared" ca="1" si="34"/>
        <v>0</v>
      </c>
      <c r="F81" s="27"/>
      <c r="G81" s="27">
        <f t="shared" ca="1" si="36"/>
        <v>1000</v>
      </c>
      <c r="H81" s="27">
        <f t="shared" ref="H81:H112" ca="1" si="60">IF(OFFSET($D$40,0,A81),-I80,0)</f>
        <v>-1300</v>
      </c>
      <c r="I81" s="27">
        <f t="shared" ca="1" si="38"/>
        <v>0</v>
      </c>
      <c r="J81" s="27"/>
      <c r="K81" s="27">
        <f t="shared" ca="1" si="40"/>
        <v>13433</v>
      </c>
      <c r="L81" s="27"/>
      <c r="M81" s="27">
        <f t="shared" ca="1" si="41"/>
        <v>3981</v>
      </c>
      <c r="N81" s="27">
        <f t="shared" ref="N81:N112" ca="1" si="61">IF(OFFSET($D$40,0,A81),-H81,0)</f>
        <v>1300</v>
      </c>
      <c r="O81" s="27">
        <f t="shared" ca="1" si="43"/>
        <v>16414</v>
      </c>
      <c r="P81" s="27">
        <f t="shared" ref="P81:P112" ca="1" si="62">IF(OFFSET($D$40,0,A81),0,C81)</f>
        <v>0</v>
      </c>
      <c r="Q81" s="27">
        <f t="shared" ca="1" si="45"/>
        <v>0</v>
      </c>
    </row>
    <row r="82" spans="1:17" x14ac:dyDescent="0.3">
      <c r="A82" s="26">
        <f t="shared" ref="A82:A113" si="63">A81+1</f>
        <v>2</v>
      </c>
      <c r="B82" s="34" t="str">
        <f t="shared" ref="B82" ca="1" si="64">UPPER(OFFSET($D$36,0,A82))</f>
        <v>PAŹDZIERNIK</v>
      </c>
      <c r="C82" s="25"/>
      <c r="D82" s="25"/>
      <c r="E82" s="25">
        <f t="shared" ref="E82:E113" ca="1" si="65">E81</f>
        <v>0</v>
      </c>
      <c r="F82" s="25"/>
      <c r="G82" s="25">
        <f t="shared" ref="G82:G113" ca="1" si="66">G81</f>
        <v>1000</v>
      </c>
      <c r="H82" s="25"/>
      <c r="I82" s="25">
        <f t="shared" ref="I82:I113" ca="1" si="67">I81</f>
        <v>0</v>
      </c>
      <c r="J82" s="25"/>
      <c r="K82" s="25">
        <f t="shared" ref="K82:K113" ca="1" si="68">K81</f>
        <v>13433</v>
      </c>
      <c r="L82" s="25"/>
      <c r="M82" s="25">
        <f t="shared" ref="M82:M113" ca="1" si="69">M81</f>
        <v>3981</v>
      </c>
      <c r="N82" s="25"/>
      <c r="O82" s="25">
        <f t="shared" ref="O82:O113" ca="1" si="70">O81</f>
        <v>16414</v>
      </c>
      <c r="P82" s="25"/>
      <c r="Q82" s="25">
        <f t="shared" ref="Q82:Q113" ca="1" si="71">Q81</f>
        <v>0</v>
      </c>
    </row>
    <row r="83" spans="1:17" x14ac:dyDescent="0.3">
      <c r="A83" s="26">
        <f t="shared" ref="A83:A114" si="72">A82</f>
        <v>2</v>
      </c>
      <c r="B83" s="35" t="s">
        <v>51</v>
      </c>
      <c r="C83" s="27">
        <f t="shared" ref="C83:C114" ca="1" si="73">OFFSET($D$52,0,A83)</f>
        <v>4655</v>
      </c>
      <c r="D83" s="27">
        <f t="shared" ref="D83:D114" ca="1" si="74">IF($D$17&gt;E82,MIN($D$17-E82,$C83),0)</f>
        <v>4655</v>
      </c>
      <c r="E83" s="27">
        <f t="shared" ref="E83:E89" ca="1" si="75">E82+D83</f>
        <v>4655</v>
      </c>
      <c r="F83" s="27">
        <f t="shared" ref="F83:F114" ca="1" si="76">IF($D$18&gt;G82,MIN($D$18-G82,$C83-$D83),0)</f>
        <v>0</v>
      </c>
      <c r="G83" s="27">
        <f t="shared" ref="G83:G89" ca="1" si="77">G82+F83</f>
        <v>1000</v>
      </c>
      <c r="H83" s="27">
        <f t="shared" ref="H83:H114" ca="1" si="78">IF($D$19&gt;I82,MIN($D$19-I82,$C83-$D83-$F83),0)</f>
        <v>0</v>
      </c>
      <c r="I83" s="27">
        <f t="shared" ref="I83:I89" ca="1" si="79">I82+H83</f>
        <v>0</v>
      </c>
      <c r="J83" s="27">
        <f t="shared" ref="J83:J114" ca="1" si="80">C83-N83</f>
        <v>4655</v>
      </c>
      <c r="K83" s="27">
        <f t="shared" ref="K83:K89" ca="1" si="81">K82+J83</f>
        <v>18088</v>
      </c>
      <c r="L83" s="27"/>
      <c r="M83" s="27">
        <f t="shared" ref="M83:M89" ca="1" si="82">M82+L83</f>
        <v>3981</v>
      </c>
      <c r="N83" s="27">
        <f t="shared" ref="N83:N114" ca="1" si="83">IF(OFFSET($D$40,0,A83),C83-D83-F83-H83,0)</f>
        <v>0</v>
      </c>
      <c r="O83" s="27">
        <f t="shared" ref="O83:O89" ca="1" si="84">O82+N83</f>
        <v>16414</v>
      </c>
      <c r="P83" s="27">
        <f t="shared" ref="P83" ca="1" si="85">IF(OFFSET($D$40,0,A89),0,C83-D83-F83-H83)</f>
        <v>0</v>
      </c>
      <c r="Q83" s="27">
        <f t="shared" ref="Q83:Q89" ca="1" si="86">Q82+P83</f>
        <v>0</v>
      </c>
    </row>
    <row r="84" spans="1:17" x14ac:dyDescent="0.3">
      <c r="A84" s="26">
        <f t="shared" si="31"/>
        <v>2</v>
      </c>
      <c r="B84" s="35" t="s">
        <v>26</v>
      </c>
      <c r="C84" s="27">
        <f t="shared" ref="C84:C115" ca="1" si="87">OFFSET($D$48,0,A84)</f>
        <v>0</v>
      </c>
      <c r="D84" s="27"/>
      <c r="E84" s="27">
        <f t="shared" ca="1" si="75"/>
        <v>4655</v>
      </c>
      <c r="F84" s="27"/>
      <c r="G84" s="27">
        <f t="shared" ca="1" si="77"/>
        <v>1000</v>
      </c>
      <c r="H84" s="27"/>
      <c r="I84" s="27">
        <f t="shared" ca="1" si="79"/>
        <v>0</v>
      </c>
      <c r="J84" s="27"/>
      <c r="K84" s="27">
        <f t="shared" ca="1" si="81"/>
        <v>18088</v>
      </c>
      <c r="L84" s="27">
        <f t="shared" ref="L84:L115" ca="1" si="88">C84</f>
        <v>0</v>
      </c>
      <c r="M84" s="27">
        <f t="shared" ca="1" si="82"/>
        <v>3981</v>
      </c>
      <c r="N84" s="27"/>
      <c r="O84" s="27">
        <f t="shared" ca="1" si="84"/>
        <v>16414</v>
      </c>
      <c r="P84" s="27"/>
      <c r="Q84" s="27">
        <f t="shared" ca="1" si="86"/>
        <v>0</v>
      </c>
    </row>
    <row r="85" spans="1:17" x14ac:dyDescent="0.3">
      <c r="A85" s="26">
        <f t="shared" si="31"/>
        <v>2</v>
      </c>
      <c r="B85" s="35" t="s">
        <v>49</v>
      </c>
      <c r="C85" s="27">
        <f t="shared" ref="C85:C116" ca="1" si="89">OFFSET($D$49,0,A85)</f>
        <v>5580</v>
      </c>
      <c r="D85" s="27">
        <f t="shared" ref="D85:D116" ca="1" si="90">IF(E84&gt;0,-MIN($C85+$F85+$H85,E84),0)</f>
        <v>-4655</v>
      </c>
      <c r="E85" s="27">
        <f t="shared" ca="1" si="75"/>
        <v>0</v>
      </c>
      <c r="F85" s="27"/>
      <c r="G85" s="27">
        <f t="shared" ca="1" si="77"/>
        <v>1000</v>
      </c>
      <c r="H85" s="27"/>
      <c r="I85" s="27">
        <f t="shared" ca="1" si="79"/>
        <v>0</v>
      </c>
      <c r="J85" s="27"/>
      <c r="K85" s="27">
        <f t="shared" ca="1" si="81"/>
        <v>18088</v>
      </c>
      <c r="L85" s="27">
        <f t="shared" ref="L85:L116" ca="1" si="91">$C85+$D85+$F85+$H85</f>
        <v>925</v>
      </c>
      <c r="M85" s="27">
        <f t="shared" ca="1" si="82"/>
        <v>4906</v>
      </c>
      <c r="N85" s="27"/>
      <c r="O85" s="27">
        <f t="shared" ca="1" si="84"/>
        <v>16414</v>
      </c>
      <c r="P85" s="27"/>
      <c r="Q85" s="27">
        <f t="shared" ca="1" si="86"/>
        <v>0</v>
      </c>
    </row>
    <row r="86" spans="1:17" x14ac:dyDescent="0.3">
      <c r="A86" s="26">
        <f t="shared" si="31"/>
        <v>2</v>
      </c>
      <c r="B86" s="35" t="s">
        <v>50</v>
      </c>
      <c r="C86" s="27">
        <f t="shared" ref="C86:C117" ca="1" si="92">OFFSET($D$50,0,A86)</f>
        <v>3720</v>
      </c>
      <c r="D86" s="27">
        <f t="shared" ca="1" si="90"/>
        <v>0</v>
      </c>
      <c r="E86" s="27">
        <f t="shared" ca="1" si="75"/>
        <v>0</v>
      </c>
      <c r="F86" s="27">
        <f t="shared" ref="F86:F117" ca="1" si="93">IF(G85&gt;0,-MIN($C86+$H86,G85),0)</f>
        <v>-1000</v>
      </c>
      <c r="G86" s="27">
        <f t="shared" ca="1" si="77"/>
        <v>0</v>
      </c>
      <c r="H86" s="27"/>
      <c r="I86" s="27">
        <f t="shared" ca="1" si="79"/>
        <v>0</v>
      </c>
      <c r="J86" s="27"/>
      <c r="K86" s="27">
        <f t="shared" ca="1" si="81"/>
        <v>18088</v>
      </c>
      <c r="L86" s="27">
        <f t="shared" ca="1" si="91"/>
        <v>2720</v>
      </c>
      <c r="M86" s="27">
        <f t="shared" ca="1" si="82"/>
        <v>7626</v>
      </c>
      <c r="N86" s="27"/>
      <c r="O86" s="27">
        <f t="shared" ca="1" si="84"/>
        <v>16414</v>
      </c>
      <c r="P86" s="27"/>
      <c r="Q86" s="27">
        <f t="shared" ca="1" si="86"/>
        <v>0</v>
      </c>
    </row>
    <row r="87" spans="1:17" x14ac:dyDescent="0.3">
      <c r="A87" s="26">
        <f t="shared" si="31"/>
        <v>2</v>
      </c>
      <c r="B87" s="35" t="s">
        <v>52</v>
      </c>
      <c r="C87" s="27">
        <f t="shared" ref="C87:C118" ca="1" si="94">OFFSET($D$53,0,A87)</f>
        <v>5208</v>
      </c>
      <c r="D87" s="27"/>
      <c r="E87" s="27">
        <f t="shared" ca="1" si="75"/>
        <v>0</v>
      </c>
      <c r="F87" s="27">
        <f t="shared" ref="F87:F118" ca="1" si="95">IF($D$18&gt;G86,MIN($D$18-G86,$C87-$D87),0)</f>
        <v>1000</v>
      </c>
      <c r="G87" s="27">
        <f t="shared" ca="1" si="77"/>
        <v>1000</v>
      </c>
      <c r="H87" s="27">
        <f t="shared" ref="H87:H118" ca="1" si="96">IF($D$19&gt;I86,MIN($D$19-I86,$C87-$D87-$F87),0)</f>
        <v>1300</v>
      </c>
      <c r="I87" s="27">
        <f t="shared" ca="1" si="79"/>
        <v>1300</v>
      </c>
      <c r="J87" s="27"/>
      <c r="K87" s="27">
        <f t="shared" ca="1" si="81"/>
        <v>18088</v>
      </c>
      <c r="L87" s="27"/>
      <c r="M87" s="27">
        <f t="shared" ca="1" si="82"/>
        <v>7626</v>
      </c>
      <c r="N87" s="27">
        <f t="shared" ref="N87:N118" ca="1" si="97">IF(OFFSET($D$40,0,A87),C87-D87-F87-H87,0)</f>
        <v>2908</v>
      </c>
      <c r="O87" s="27">
        <f t="shared" ca="1" si="84"/>
        <v>19322</v>
      </c>
      <c r="P87" s="27">
        <f t="shared" ref="P87" ca="1" si="98">IF(OFFSET($D$40,0,A89),0,C87-D87-F87-H87)</f>
        <v>0</v>
      </c>
      <c r="Q87" s="27">
        <f t="shared" ca="1" si="86"/>
        <v>0</v>
      </c>
    </row>
    <row r="88" spans="1:17" x14ac:dyDescent="0.3">
      <c r="A88" s="26">
        <f t="shared" si="31"/>
        <v>2</v>
      </c>
      <c r="B88" s="35" t="s">
        <v>53</v>
      </c>
      <c r="C88" s="27">
        <f t="shared" ref="C88:C119" ca="1" si="99">OFFSET($D$54,0,A88)</f>
        <v>4092</v>
      </c>
      <c r="D88" s="27"/>
      <c r="E88" s="27">
        <f t="shared" ca="1" si="75"/>
        <v>0</v>
      </c>
      <c r="F88" s="27"/>
      <c r="G88" s="27">
        <f t="shared" ca="1" si="77"/>
        <v>1000</v>
      </c>
      <c r="H88" s="27">
        <f t="shared" ca="1" si="96"/>
        <v>0</v>
      </c>
      <c r="I88" s="27">
        <f t="shared" ca="1" si="79"/>
        <v>1300</v>
      </c>
      <c r="J88" s="27"/>
      <c r="K88" s="27">
        <f t="shared" ca="1" si="81"/>
        <v>18088</v>
      </c>
      <c r="L88" s="27"/>
      <c r="M88" s="27">
        <f t="shared" ca="1" si="82"/>
        <v>7626</v>
      </c>
      <c r="N88" s="27">
        <f t="shared" ca="1" si="97"/>
        <v>4092</v>
      </c>
      <c r="O88" s="27">
        <f t="shared" ca="1" si="84"/>
        <v>23414</v>
      </c>
      <c r="P88" s="27">
        <f t="shared" ref="P88:P119" ca="1" si="100">IF(OFFSET($D$40,0,A89),0,C88-D88-F88-H88)</f>
        <v>0</v>
      </c>
      <c r="Q88" s="27">
        <f t="shared" ca="1" si="86"/>
        <v>0</v>
      </c>
    </row>
    <row r="89" spans="1:17" x14ac:dyDescent="0.3">
      <c r="A89" s="26">
        <f t="shared" si="31"/>
        <v>2</v>
      </c>
      <c r="B89" s="35" t="s">
        <v>54</v>
      </c>
      <c r="C89" s="27"/>
      <c r="D89" s="27"/>
      <c r="E89" s="27">
        <f t="shared" ca="1" si="75"/>
        <v>0</v>
      </c>
      <c r="F89" s="27"/>
      <c r="G89" s="27">
        <f t="shared" ca="1" si="77"/>
        <v>1000</v>
      </c>
      <c r="H89" s="27">
        <f t="shared" ref="H89:H120" ca="1" si="101">IF(OFFSET($D$40,0,A89),-I88,0)</f>
        <v>-1300</v>
      </c>
      <c r="I89" s="27">
        <f t="shared" ca="1" si="79"/>
        <v>0</v>
      </c>
      <c r="J89" s="27"/>
      <c r="K89" s="27">
        <f t="shared" ca="1" si="81"/>
        <v>18088</v>
      </c>
      <c r="L89" s="27"/>
      <c r="M89" s="27">
        <f t="shared" ca="1" si="82"/>
        <v>7626</v>
      </c>
      <c r="N89" s="27">
        <f t="shared" ref="N89:N120" ca="1" si="102">IF(OFFSET($D$40,0,A89),-H89,0)</f>
        <v>1300</v>
      </c>
      <c r="O89" s="27">
        <f t="shared" ca="1" si="84"/>
        <v>24714</v>
      </c>
      <c r="P89" s="27">
        <f t="shared" ref="P89:P120" ca="1" si="103">IF(OFFSET($D$40,0,A89),0,C89)</f>
        <v>0</v>
      </c>
      <c r="Q89" s="27">
        <f t="shared" ca="1" si="86"/>
        <v>0</v>
      </c>
    </row>
    <row r="90" spans="1:17" x14ac:dyDescent="0.3">
      <c r="A90" s="26">
        <f t="shared" ref="A90:A121" si="104">A89+1</f>
        <v>3</v>
      </c>
      <c r="B90" s="34" t="str">
        <f t="shared" ref="B90" ca="1" si="105">UPPER(OFFSET($D$36,0,A90))</f>
        <v>LISTOPAD</v>
      </c>
      <c r="C90" s="25"/>
      <c r="D90" s="25"/>
      <c r="E90" s="25">
        <f t="shared" ref="E90:E121" ca="1" si="106">E89</f>
        <v>0</v>
      </c>
      <c r="F90" s="25"/>
      <c r="G90" s="25">
        <f t="shared" ref="G90:G121" ca="1" si="107">G89</f>
        <v>1000</v>
      </c>
      <c r="H90" s="25"/>
      <c r="I90" s="25">
        <f t="shared" ref="I90:I121" ca="1" si="108">I89</f>
        <v>0</v>
      </c>
      <c r="J90" s="25"/>
      <c r="K90" s="25">
        <f t="shared" ref="K90:K121" ca="1" si="109">K89</f>
        <v>18088</v>
      </c>
      <c r="L90" s="25"/>
      <c r="M90" s="25">
        <f t="shared" ref="M90:M121" ca="1" si="110">M89</f>
        <v>7626</v>
      </c>
      <c r="N90" s="25"/>
      <c r="O90" s="25">
        <f t="shared" ref="O90:O121" ca="1" si="111">O89</f>
        <v>24714</v>
      </c>
      <c r="P90" s="25"/>
      <c r="Q90" s="25">
        <f t="shared" ref="Q90:Q121" ca="1" si="112">Q89</f>
        <v>0</v>
      </c>
    </row>
    <row r="91" spans="1:17" x14ac:dyDescent="0.3">
      <c r="A91" s="26">
        <f t="shared" ref="A91:A122" si="113">A90</f>
        <v>3</v>
      </c>
      <c r="B91" s="35" t="s">
        <v>51</v>
      </c>
      <c r="C91" s="27">
        <f t="shared" ref="C91:C122" ca="1" si="114">OFFSET($D$52,0,A91)</f>
        <v>5187</v>
      </c>
      <c r="D91" s="27">
        <f t="shared" ref="D91:D122" ca="1" si="115">IF($D$17&gt;E90,MIN($D$17-E90,$C91),0)</f>
        <v>5187</v>
      </c>
      <c r="E91" s="27">
        <f t="shared" ref="E91:E97" ca="1" si="116">E90+D91</f>
        <v>5187</v>
      </c>
      <c r="F91" s="27">
        <f t="shared" ref="F91:F122" ca="1" si="117">IF($D$18&gt;G90,MIN($D$18-G90,$C91-$D91),0)</f>
        <v>0</v>
      </c>
      <c r="G91" s="27">
        <f t="shared" ref="G91:G97" ca="1" si="118">G90+F91</f>
        <v>1000</v>
      </c>
      <c r="H91" s="27">
        <f t="shared" ref="H91:H122" ca="1" si="119">IF($D$19&gt;I90,MIN($D$19-I90,$C91-$D91-$F91),0)</f>
        <v>0</v>
      </c>
      <c r="I91" s="27">
        <f t="shared" ref="I91:I97" ca="1" si="120">I90+H91</f>
        <v>0</v>
      </c>
      <c r="J91" s="27">
        <f t="shared" ref="J91:J122" ca="1" si="121">C91-N91</f>
        <v>5187</v>
      </c>
      <c r="K91" s="27">
        <f t="shared" ref="K91:K97" ca="1" si="122">K90+J91</f>
        <v>23275</v>
      </c>
      <c r="L91" s="27"/>
      <c r="M91" s="27">
        <f t="shared" ref="M91:M97" ca="1" si="123">M90+L91</f>
        <v>7626</v>
      </c>
      <c r="N91" s="27">
        <f t="shared" ref="N91:N122" ca="1" si="124">IF(OFFSET($D$40,0,A91),C91-D91-F91-H91,0)</f>
        <v>0</v>
      </c>
      <c r="O91" s="27">
        <f t="shared" ref="O91:O97" ca="1" si="125">O90+N91</f>
        <v>24714</v>
      </c>
      <c r="P91" s="27">
        <f t="shared" ref="P91" ca="1" si="126">IF(OFFSET($D$40,0,A97),0,C91-D91-F91-H91)</f>
        <v>0</v>
      </c>
      <c r="Q91" s="27">
        <f t="shared" ref="Q91:Q97" ca="1" si="127">Q90+P91</f>
        <v>0</v>
      </c>
    </row>
    <row r="92" spans="1:17" x14ac:dyDescent="0.3">
      <c r="A92" s="26">
        <f t="shared" si="31"/>
        <v>3</v>
      </c>
      <c r="B92" s="35" t="s">
        <v>26</v>
      </c>
      <c r="C92" s="27">
        <f t="shared" ref="C92:C123" ca="1" si="128">OFFSET($D$48,0,A92)</f>
        <v>0</v>
      </c>
      <c r="D92" s="27"/>
      <c r="E92" s="27">
        <f t="shared" ca="1" si="116"/>
        <v>5187</v>
      </c>
      <c r="F92" s="27"/>
      <c r="G92" s="27">
        <f t="shared" ca="1" si="118"/>
        <v>1000</v>
      </c>
      <c r="H92" s="27"/>
      <c r="I92" s="27">
        <f t="shared" ca="1" si="120"/>
        <v>0</v>
      </c>
      <c r="J92" s="27"/>
      <c r="K92" s="27">
        <f t="shared" ca="1" si="122"/>
        <v>23275</v>
      </c>
      <c r="L92" s="27">
        <f t="shared" ref="L92:L123" ca="1" si="129">C92</f>
        <v>0</v>
      </c>
      <c r="M92" s="27">
        <f t="shared" ca="1" si="123"/>
        <v>7626</v>
      </c>
      <c r="N92" s="27"/>
      <c r="O92" s="27">
        <f t="shared" ca="1" si="125"/>
        <v>24714</v>
      </c>
      <c r="P92" s="27"/>
      <c r="Q92" s="27">
        <f t="shared" ca="1" si="127"/>
        <v>0</v>
      </c>
    </row>
    <row r="93" spans="1:17" x14ac:dyDescent="0.3">
      <c r="A93" s="26">
        <f t="shared" si="31"/>
        <v>3</v>
      </c>
      <c r="B93" s="35" t="s">
        <v>49</v>
      </c>
      <c r="C93" s="27">
        <f t="shared" ref="C93:C124" ca="1" si="130">OFFSET($D$49,0,A93)</f>
        <v>5400</v>
      </c>
      <c r="D93" s="27">
        <f t="shared" ref="D93:D124" ca="1" si="131">IF(E92&gt;0,-MIN($C93+$F93+$H93,E92),0)</f>
        <v>-5187</v>
      </c>
      <c r="E93" s="27">
        <f t="shared" ca="1" si="116"/>
        <v>0</v>
      </c>
      <c r="F93" s="27"/>
      <c r="G93" s="27">
        <f t="shared" ca="1" si="118"/>
        <v>1000</v>
      </c>
      <c r="H93" s="27"/>
      <c r="I93" s="27">
        <f t="shared" ca="1" si="120"/>
        <v>0</v>
      </c>
      <c r="J93" s="27"/>
      <c r="K93" s="27">
        <f t="shared" ca="1" si="122"/>
        <v>23275</v>
      </c>
      <c r="L93" s="27">
        <f t="shared" ref="L93:L124" ca="1" si="132">$C93+$D93+$F93+$H93</f>
        <v>213</v>
      </c>
      <c r="M93" s="27">
        <f t="shared" ca="1" si="123"/>
        <v>7839</v>
      </c>
      <c r="N93" s="27"/>
      <c r="O93" s="27">
        <f t="shared" ca="1" si="125"/>
        <v>24714</v>
      </c>
      <c r="P93" s="27"/>
      <c r="Q93" s="27">
        <f t="shared" ca="1" si="127"/>
        <v>0</v>
      </c>
    </row>
    <row r="94" spans="1:17" x14ac:dyDescent="0.3">
      <c r="A94" s="26">
        <f t="shared" si="31"/>
        <v>3</v>
      </c>
      <c r="B94" s="35" t="s">
        <v>50</v>
      </c>
      <c r="C94" s="27">
        <f t="shared" ref="C94:C125" ca="1" si="133">OFFSET($D$50,0,A94)</f>
        <v>3600</v>
      </c>
      <c r="D94" s="27">
        <f t="shared" ca="1" si="131"/>
        <v>0</v>
      </c>
      <c r="E94" s="27">
        <f t="shared" ca="1" si="116"/>
        <v>0</v>
      </c>
      <c r="F94" s="27">
        <f t="shared" ref="F94:F125" ca="1" si="134">IF(G93&gt;0,-MIN($C94+$H94,G93),0)</f>
        <v>-1000</v>
      </c>
      <c r="G94" s="27">
        <f t="shared" ca="1" si="118"/>
        <v>0</v>
      </c>
      <c r="H94" s="27"/>
      <c r="I94" s="27">
        <f t="shared" ca="1" si="120"/>
        <v>0</v>
      </c>
      <c r="J94" s="27"/>
      <c r="K94" s="27">
        <f t="shared" ca="1" si="122"/>
        <v>23275</v>
      </c>
      <c r="L94" s="27">
        <f t="shared" ca="1" si="132"/>
        <v>2600</v>
      </c>
      <c r="M94" s="27">
        <f t="shared" ca="1" si="123"/>
        <v>10439</v>
      </c>
      <c r="N94" s="27"/>
      <c r="O94" s="27">
        <f t="shared" ca="1" si="125"/>
        <v>24714</v>
      </c>
      <c r="P94" s="27"/>
      <c r="Q94" s="27">
        <f t="shared" ca="1" si="127"/>
        <v>0</v>
      </c>
    </row>
    <row r="95" spans="1:17" x14ac:dyDescent="0.3">
      <c r="A95" s="26">
        <f t="shared" si="31"/>
        <v>3</v>
      </c>
      <c r="B95" s="35" t="s">
        <v>52</v>
      </c>
      <c r="C95" s="27">
        <f t="shared" ref="C95:C126" ca="1" si="135">OFFSET($D$53,0,A95)</f>
        <v>5040</v>
      </c>
      <c r="D95" s="27"/>
      <c r="E95" s="27">
        <f t="shared" ca="1" si="116"/>
        <v>0</v>
      </c>
      <c r="F95" s="27">
        <f t="shared" ref="F95:F126" ca="1" si="136">IF($D$18&gt;G94,MIN($D$18-G94,$C95-$D95),0)</f>
        <v>1000</v>
      </c>
      <c r="G95" s="27">
        <f t="shared" ca="1" si="118"/>
        <v>1000</v>
      </c>
      <c r="H95" s="27">
        <f t="shared" ref="H95:H126" ca="1" si="137">IF($D$19&gt;I94,MIN($D$19-I94,$C95-$D95-$F95),0)</f>
        <v>1300</v>
      </c>
      <c r="I95" s="27">
        <f t="shared" ca="1" si="120"/>
        <v>1300</v>
      </c>
      <c r="J95" s="27"/>
      <c r="K95" s="27">
        <f t="shared" ca="1" si="122"/>
        <v>23275</v>
      </c>
      <c r="L95" s="27"/>
      <c r="M95" s="27">
        <f t="shared" ca="1" si="123"/>
        <v>10439</v>
      </c>
      <c r="N95" s="27">
        <f t="shared" ref="N95:N126" ca="1" si="138">IF(OFFSET($D$40,0,A95),C95-D95-F95-H95,0)</f>
        <v>0</v>
      </c>
      <c r="O95" s="27">
        <f t="shared" ca="1" si="125"/>
        <v>24714</v>
      </c>
      <c r="P95" s="27">
        <f t="shared" ref="P95" ca="1" si="139">IF(OFFSET($D$40,0,A97),0,C95-D95-F95-H95)</f>
        <v>2740</v>
      </c>
      <c r="Q95" s="27">
        <f t="shared" ca="1" si="127"/>
        <v>2740</v>
      </c>
    </row>
    <row r="96" spans="1:17" x14ac:dyDescent="0.3">
      <c r="A96" s="26">
        <f t="shared" si="31"/>
        <v>3</v>
      </c>
      <c r="B96" s="35" t="s">
        <v>53</v>
      </c>
      <c r="C96" s="27">
        <f t="shared" ref="C96:C127" ca="1" si="140">OFFSET($D$54,0,A96)</f>
        <v>3960</v>
      </c>
      <c r="D96" s="27"/>
      <c r="E96" s="27">
        <f t="shared" ca="1" si="116"/>
        <v>0</v>
      </c>
      <c r="F96" s="27"/>
      <c r="G96" s="27">
        <f t="shared" ca="1" si="118"/>
        <v>1000</v>
      </c>
      <c r="H96" s="27">
        <f t="shared" ca="1" si="137"/>
        <v>0</v>
      </c>
      <c r="I96" s="27">
        <f t="shared" ca="1" si="120"/>
        <v>1300</v>
      </c>
      <c r="J96" s="27"/>
      <c r="K96" s="27">
        <f t="shared" ca="1" si="122"/>
        <v>23275</v>
      </c>
      <c r="L96" s="27"/>
      <c r="M96" s="27">
        <f t="shared" ca="1" si="123"/>
        <v>10439</v>
      </c>
      <c r="N96" s="27">
        <f t="shared" ca="1" si="138"/>
        <v>0</v>
      </c>
      <c r="O96" s="27">
        <f t="shared" ca="1" si="125"/>
        <v>24714</v>
      </c>
      <c r="P96" s="27">
        <f t="shared" ref="P96:P127" ca="1" si="141">IF(OFFSET($D$40,0,A97),0,C96-D96-F96-H96)</f>
        <v>3960</v>
      </c>
      <c r="Q96" s="27">
        <f t="shared" ca="1" si="127"/>
        <v>6700</v>
      </c>
    </row>
    <row r="97" spans="1:17" x14ac:dyDescent="0.3">
      <c r="A97" s="26">
        <f t="shared" si="31"/>
        <v>3</v>
      </c>
      <c r="B97" s="35" t="s">
        <v>54</v>
      </c>
      <c r="C97" s="27"/>
      <c r="D97" s="27"/>
      <c r="E97" s="27">
        <f t="shared" ca="1" si="116"/>
        <v>0</v>
      </c>
      <c r="F97" s="27"/>
      <c r="G97" s="27">
        <f t="shared" ca="1" si="118"/>
        <v>1000</v>
      </c>
      <c r="H97" s="27">
        <f t="shared" ref="H97:H128" ca="1" si="142">IF(OFFSET($D$40,0,A97),-I96,0)</f>
        <v>0</v>
      </c>
      <c r="I97" s="27">
        <f t="shared" ca="1" si="120"/>
        <v>1300</v>
      </c>
      <c r="J97" s="27"/>
      <c r="K97" s="27">
        <f t="shared" ca="1" si="122"/>
        <v>23275</v>
      </c>
      <c r="L97" s="27"/>
      <c r="M97" s="27">
        <f t="shared" ca="1" si="123"/>
        <v>10439</v>
      </c>
      <c r="N97" s="27">
        <f t="shared" ref="N97:N128" ca="1" si="143">IF(OFFSET($D$40,0,A97),-H97,0)</f>
        <v>0</v>
      </c>
      <c r="O97" s="27">
        <f t="shared" ca="1" si="125"/>
        <v>24714</v>
      </c>
      <c r="P97" s="27">
        <f t="shared" ref="P97:P128" ca="1" si="144">IF(OFFSET($D$40,0,A97),0,C97)</f>
        <v>0</v>
      </c>
      <c r="Q97" s="27">
        <f t="shared" ca="1" si="127"/>
        <v>6700</v>
      </c>
    </row>
    <row r="98" spans="1:17" x14ac:dyDescent="0.3">
      <c r="A98" s="26">
        <f t="shared" ref="A98:A129" si="145">A97+1</f>
        <v>4</v>
      </c>
      <c r="B98" s="34" t="str">
        <f t="shared" ref="B98" ca="1" si="146">UPPER(OFFSET($D$36,0,A98))</f>
        <v>GRUDZIEŃ</v>
      </c>
      <c r="C98" s="25"/>
      <c r="D98" s="25"/>
      <c r="E98" s="25">
        <f t="shared" ref="E98:E129" ca="1" si="147">E97</f>
        <v>0</v>
      </c>
      <c r="F98" s="25"/>
      <c r="G98" s="25">
        <f t="shared" ref="G98:G129" ca="1" si="148">G97</f>
        <v>1000</v>
      </c>
      <c r="H98" s="25"/>
      <c r="I98" s="25">
        <f t="shared" ref="I98:I129" ca="1" si="149">I97</f>
        <v>1300</v>
      </c>
      <c r="J98" s="25"/>
      <c r="K98" s="25">
        <f t="shared" ref="K98:K129" ca="1" si="150">K97</f>
        <v>23275</v>
      </c>
      <c r="L98" s="25"/>
      <c r="M98" s="25">
        <f t="shared" ref="M98:M129" ca="1" si="151">M97</f>
        <v>10439</v>
      </c>
      <c r="N98" s="25"/>
      <c r="O98" s="25">
        <f t="shared" ref="O98:O129" ca="1" si="152">O97</f>
        <v>24714</v>
      </c>
      <c r="P98" s="25"/>
      <c r="Q98" s="25">
        <f t="shared" ref="Q98:Q129" ca="1" si="153">Q97</f>
        <v>6700</v>
      </c>
    </row>
    <row r="99" spans="1:17" x14ac:dyDescent="0.3">
      <c r="A99" s="26">
        <f t="shared" ref="A99:A130" si="154">A98</f>
        <v>4</v>
      </c>
      <c r="B99" s="35" t="s">
        <v>51</v>
      </c>
      <c r="C99" s="27">
        <f t="shared" ref="C99:C130" ca="1" si="155">OFFSET($D$52,0,A99)</f>
        <v>4123</v>
      </c>
      <c r="D99" s="27">
        <f t="shared" ref="D99:D130" ca="1" si="156">IF($D$17&gt;E98,MIN($D$17-E98,$C99),0)</f>
        <v>4123</v>
      </c>
      <c r="E99" s="27">
        <f t="shared" ref="E99:E105" ca="1" si="157">E98+D99</f>
        <v>4123</v>
      </c>
      <c r="F99" s="27">
        <f t="shared" ref="F99:F130" ca="1" si="158">IF($D$18&gt;G98,MIN($D$18-G98,$C99-$D99),0)</f>
        <v>0</v>
      </c>
      <c r="G99" s="27">
        <f t="shared" ref="G99:G105" ca="1" si="159">G98+F99</f>
        <v>1000</v>
      </c>
      <c r="H99" s="27">
        <f t="shared" ref="H99:H130" ca="1" si="160">IF($D$19&gt;I98,MIN($D$19-I98,$C99-$D99-$F99),0)</f>
        <v>0</v>
      </c>
      <c r="I99" s="27">
        <f t="shared" ref="I99:I105" ca="1" si="161">I98+H99</f>
        <v>1300</v>
      </c>
      <c r="J99" s="27">
        <f t="shared" ref="J99:J130" ca="1" si="162">C99-N99</f>
        <v>4123</v>
      </c>
      <c r="K99" s="27">
        <f t="shared" ref="K99:K105" ca="1" si="163">K98+J99</f>
        <v>27398</v>
      </c>
      <c r="L99" s="27"/>
      <c r="M99" s="27">
        <f t="shared" ref="M99:M105" ca="1" si="164">M98+L99</f>
        <v>10439</v>
      </c>
      <c r="N99" s="27">
        <f t="shared" ref="N99:N130" ca="1" si="165">IF(OFFSET($D$40,0,A99),C99-D99-F99-H99,0)</f>
        <v>0</v>
      </c>
      <c r="O99" s="27">
        <f t="shared" ref="O99:O105" ca="1" si="166">O98+N99</f>
        <v>24714</v>
      </c>
      <c r="P99" s="27">
        <f t="shared" ref="P99" ca="1" si="167">IF(OFFSET($D$40,0,A105),0,C99-D99-F99-H99)</f>
        <v>0</v>
      </c>
      <c r="Q99" s="27">
        <f t="shared" ref="Q99:Q105" ca="1" si="168">Q98+P99</f>
        <v>6700</v>
      </c>
    </row>
    <row r="100" spans="1:17" x14ac:dyDescent="0.3">
      <c r="A100" s="26">
        <f t="shared" si="31"/>
        <v>4</v>
      </c>
      <c r="B100" s="35" t="s">
        <v>26</v>
      </c>
      <c r="C100" s="27">
        <f t="shared" ref="C100:C131" ca="1" si="169">OFFSET($D$48,0,A100)</f>
        <v>0</v>
      </c>
      <c r="D100" s="27"/>
      <c r="E100" s="27">
        <f t="shared" ca="1" si="157"/>
        <v>4123</v>
      </c>
      <c r="F100" s="27"/>
      <c r="G100" s="27">
        <f t="shared" ca="1" si="159"/>
        <v>1000</v>
      </c>
      <c r="H100" s="27"/>
      <c r="I100" s="27">
        <f t="shared" ca="1" si="161"/>
        <v>1300</v>
      </c>
      <c r="J100" s="27"/>
      <c r="K100" s="27">
        <f t="shared" ca="1" si="163"/>
        <v>27398</v>
      </c>
      <c r="L100" s="27">
        <f t="shared" ref="L100:L131" ca="1" si="170">C100</f>
        <v>0</v>
      </c>
      <c r="M100" s="27">
        <f t="shared" ca="1" si="164"/>
        <v>10439</v>
      </c>
      <c r="N100" s="27"/>
      <c r="O100" s="27">
        <f t="shared" ca="1" si="166"/>
        <v>24714</v>
      </c>
      <c r="P100" s="27"/>
      <c r="Q100" s="27">
        <f t="shared" ca="1" si="168"/>
        <v>6700</v>
      </c>
    </row>
    <row r="101" spans="1:17" x14ac:dyDescent="0.3">
      <c r="A101" s="26">
        <f t="shared" si="31"/>
        <v>4</v>
      </c>
      <c r="B101" s="35" t="s">
        <v>49</v>
      </c>
      <c r="C101" s="27">
        <f t="shared" ref="C101:C132" ca="1" si="171">OFFSET($D$49,0,A101)</f>
        <v>5580</v>
      </c>
      <c r="D101" s="27">
        <f t="shared" ref="D101:D132" ca="1" si="172">IF(E100&gt;0,-MIN($C101+$F101+$H101,E100),0)</f>
        <v>-4123</v>
      </c>
      <c r="E101" s="27">
        <f t="shared" ca="1" si="157"/>
        <v>0</v>
      </c>
      <c r="F101" s="27"/>
      <c r="G101" s="27">
        <f t="shared" ca="1" si="159"/>
        <v>1000</v>
      </c>
      <c r="H101" s="27"/>
      <c r="I101" s="27">
        <f t="shared" ca="1" si="161"/>
        <v>1300</v>
      </c>
      <c r="J101" s="27"/>
      <c r="K101" s="27">
        <f t="shared" ca="1" si="163"/>
        <v>27398</v>
      </c>
      <c r="L101" s="27">
        <f t="shared" ref="L101:L132" ca="1" si="173">$C101+$D101+$F101+$H101</f>
        <v>1457</v>
      </c>
      <c r="M101" s="27">
        <f t="shared" ca="1" si="164"/>
        <v>11896</v>
      </c>
      <c r="N101" s="27"/>
      <c r="O101" s="27">
        <f t="shared" ca="1" si="166"/>
        <v>24714</v>
      </c>
      <c r="P101" s="27"/>
      <c r="Q101" s="27">
        <f t="shared" ca="1" si="168"/>
        <v>6700</v>
      </c>
    </row>
    <row r="102" spans="1:17" x14ac:dyDescent="0.3">
      <c r="A102" s="26">
        <f t="shared" si="31"/>
        <v>4</v>
      </c>
      <c r="B102" s="35" t="s">
        <v>50</v>
      </c>
      <c r="C102" s="27">
        <f t="shared" ref="C102:C133" ca="1" si="174">OFFSET($D$50,0,A102)</f>
        <v>3720</v>
      </c>
      <c r="D102" s="27">
        <f t="shared" ca="1" si="172"/>
        <v>0</v>
      </c>
      <c r="E102" s="27">
        <f t="shared" ca="1" si="157"/>
        <v>0</v>
      </c>
      <c r="F102" s="27">
        <f t="shared" ref="F102:F133" ca="1" si="175">IF(G101&gt;0,-MIN($C102+$H102,G101),0)</f>
        <v>-1000</v>
      </c>
      <c r="G102" s="27">
        <f t="shared" ca="1" si="159"/>
        <v>0</v>
      </c>
      <c r="H102" s="27"/>
      <c r="I102" s="27">
        <f t="shared" ca="1" si="161"/>
        <v>1300</v>
      </c>
      <c r="J102" s="27"/>
      <c r="K102" s="27">
        <f t="shared" ca="1" si="163"/>
        <v>27398</v>
      </c>
      <c r="L102" s="27">
        <f t="shared" ca="1" si="173"/>
        <v>2720</v>
      </c>
      <c r="M102" s="27">
        <f t="shared" ca="1" si="164"/>
        <v>14616</v>
      </c>
      <c r="N102" s="27"/>
      <c r="O102" s="27">
        <f t="shared" ca="1" si="166"/>
        <v>24714</v>
      </c>
      <c r="P102" s="27"/>
      <c r="Q102" s="27">
        <f t="shared" ca="1" si="168"/>
        <v>6700</v>
      </c>
    </row>
    <row r="103" spans="1:17" x14ac:dyDescent="0.3">
      <c r="A103" s="26">
        <f t="shared" si="31"/>
        <v>4</v>
      </c>
      <c r="B103" s="35" t="s">
        <v>52</v>
      </c>
      <c r="C103" s="27">
        <f t="shared" ref="C103:C134" ca="1" si="176">OFFSET($D$53,0,A103)</f>
        <v>5208</v>
      </c>
      <c r="D103" s="27"/>
      <c r="E103" s="27">
        <f t="shared" ca="1" si="157"/>
        <v>0</v>
      </c>
      <c r="F103" s="27">
        <f t="shared" ref="F103:F134" ca="1" si="177">IF($D$18&gt;G102,MIN($D$18-G102,$C103-$D103),0)</f>
        <v>1000</v>
      </c>
      <c r="G103" s="27">
        <f t="shared" ca="1" si="159"/>
        <v>1000</v>
      </c>
      <c r="H103" s="27">
        <f t="shared" ref="H103:H134" ca="1" si="178">IF($D$19&gt;I102,MIN($D$19-I102,$C103-$D103-$F103),0)</f>
        <v>0</v>
      </c>
      <c r="I103" s="27">
        <f t="shared" ca="1" si="161"/>
        <v>1300</v>
      </c>
      <c r="J103" s="27"/>
      <c r="K103" s="27">
        <f t="shared" ca="1" si="163"/>
        <v>27398</v>
      </c>
      <c r="L103" s="27"/>
      <c r="M103" s="27">
        <f t="shared" ca="1" si="164"/>
        <v>14616</v>
      </c>
      <c r="N103" s="27">
        <f t="shared" ref="N103:N134" ca="1" si="179">IF(OFFSET($D$40,0,A103),C103-D103-F103-H103,0)</f>
        <v>0</v>
      </c>
      <c r="O103" s="27">
        <f t="shared" ca="1" si="166"/>
        <v>24714</v>
      </c>
      <c r="P103" s="27">
        <f t="shared" ref="P103" ca="1" si="180">IF(OFFSET($D$40,0,A105),0,C103-D103-F103-H103)</f>
        <v>4208</v>
      </c>
      <c r="Q103" s="27">
        <f t="shared" ca="1" si="168"/>
        <v>10908</v>
      </c>
    </row>
    <row r="104" spans="1:17" x14ac:dyDescent="0.3">
      <c r="A104" s="26">
        <f t="shared" si="31"/>
        <v>4</v>
      </c>
      <c r="B104" s="35" t="s">
        <v>53</v>
      </c>
      <c r="C104" s="27">
        <f t="shared" ref="C104:C135" ca="1" si="181">OFFSET($D$54,0,A104)</f>
        <v>4092</v>
      </c>
      <c r="D104" s="27"/>
      <c r="E104" s="27">
        <f t="shared" ca="1" si="157"/>
        <v>0</v>
      </c>
      <c r="F104" s="27"/>
      <c r="G104" s="27">
        <f t="shared" ca="1" si="159"/>
        <v>1000</v>
      </c>
      <c r="H104" s="27">
        <f t="shared" ca="1" si="178"/>
        <v>0</v>
      </c>
      <c r="I104" s="27">
        <f t="shared" ca="1" si="161"/>
        <v>1300</v>
      </c>
      <c r="J104" s="27"/>
      <c r="K104" s="27">
        <f t="shared" ca="1" si="163"/>
        <v>27398</v>
      </c>
      <c r="L104" s="27"/>
      <c r="M104" s="27">
        <f t="shared" ca="1" si="164"/>
        <v>14616</v>
      </c>
      <c r="N104" s="27">
        <f t="shared" ca="1" si="179"/>
        <v>0</v>
      </c>
      <c r="O104" s="27">
        <f t="shared" ca="1" si="166"/>
        <v>24714</v>
      </c>
      <c r="P104" s="27">
        <f t="shared" ref="P104:P135" ca="1" si="182">IF(OFFSET($D$40,0,A105),0,C104-D104-F104-H104)</f>
        <v>4092</v>
      </c>
      <c r="Q104" s="27">
        <f t="shared" ca="1" si="168"/>
        <v>15000</v>
      </c>
    </row>
    <row r="105" spans="1:17" x14ac:dyDescent="0.3">
      <c r="A105" s="26">
        <f t="shared" si="31"/>
        <v>4</v>
      </c>
      <c r="B105" s="35" t="s">
        <v>54</v>
      </c>
      <c r="C105" s="27"/>
      <c r="D105" s="27"/>
      <c r="E105" s="27">
        <f t="shared" ca="1" si="157"/>
        <v>0</v>
      </c>
      <c r="F105" s="27"/>
      <c r="G105" s="27">
        <f t="shared" ca="1" si="159"/>
        <v>1000</v>
      </c>
      <c r="H105" s="27">
        <f t="shared" ref="H105:H136" ca="1" si="183">IF(OFFSET($D$40,0,A105),-I104,0)</f>
        <v>0</v>
      </c>
      <c r="I105" s="27">
        <f t="shared" ca="1" si="161"/>
        <v>1300</v>
      </c>
      <c r="J105" s="27"/>
      <c r="K105" s="27">
        <f t="shared" ca="1" si="163"/>
        <v>27398</v>
      </c>
      <c r="L105" s="27"/>
      <c r="M105" s="27">
        <f t="shared" ca="1" si="164"/>
        <v>14616</v>
      </c>
      <c r="N105" s="27">
        <f t="shared" ref="N105:N136" ca="1" si="184">IF(OFFSET($D$40,0,A105),-H105,0)</f>
        <v>0</v>
      </c>
      <c r="O105" s="27">
        <f t="shared" ca="1" si="166"/>
        <v>24714</v>
      </c>
      <c r="P105" s="27">
        <f t="shared" ref="P105:P136" ca="1" si="185">IF(OFFSET($D$40,0,A105),0,C105)</f>
        <v>0</v>
      </c>
      <c r="Q105" s="27">
        <f t="shared" ca="1" si="168"/>
        <v>15000</v>
      </c>
    </row>
    <row r="106" spans="1:17" x14ac:dyDescent="0.3">
      <c r="A106" s="26">
        <f t="shared" ref="A106:A137" si="186">A105+1</f>
        <v>5</v>
      </c>
      <c r="B106" s="34" t="str">
        <f t="shared" ref="B106" ca="1" si="187">UPPER(OFFSET($D$36,0,A106))</f>
        <v>STYCZEŃ</v>
      </c>
      <c r="C106" s="25"/>
      <c r="D106" s="25"/>
      <c r="E106" s="25">
        <f t="shared" ref="E106:E137" ca="1" si="188">E105</f>
        <v>0</v>
      </c>
      <c r="F106" s="25"/>
      <c r="G106" s="25">
        <f t="shared" ref="G106:G137" ca="1" si="189">G105</f>
        <v>1000</v>
      </c>
      <c r="H106" s="25"/>
      <c r="I106" s="25">
        <f t="shared" ref="I106:I137" ca="1" si="190">I105</f>
        <v>1300</v>
      </c>
      <c r="J106" s="25"/>
      <c r="K106" s="25">
        <f t="shared" ref="K106:K137" ca="1" si="191">K105</f>
        <v>27398</v>
      </c>
      <c r="L106" s="25"/>
      <c r="M106" s="25">
        <f t="shared" ref="M106:M137" ca="1" si="192">M105</f>
        <v>14616</v>
      </c>
      <c r="N106" s="25"/>
      <c r="O106" s="25">
        <f t="shared" ref="O106:O137" ca="1" si="193">O105</f>
        <v>24714</v>
      </c>
      <c r="P106" s="25"/>
      <c r="Q106" s="25">
        <f t="shared" ref="Q106:Q137" ca="1" si="194">Q105</f>
        <v>15000</v>
      </c>
    </row>
    <row r="107" spans="1:17" x14ac:dyDescent="0.3">
      <c r="A107" s="26">
        <f t="shared" ref="A107:A138" si="195">A106</f>
        <v>5</v>
      </c>
      <c r="B107" s="35" t="s">
        <v>51</v>
      </c>
      <c r="C107" s="27">
        <f t="shared" ref="C107:C138" ca="1" si="196">OFFSET($D$52,0,A107)</f>
        <v>2926</v>
      </c>
      <c r="D107" s="27">
        <f t="shared" ref="D107:D138" ca="1" si="197">IF($D$17&gt;E106,MIN($D$17-E106,$C107),0)</f>
        <v>2926</v>
      </c>
      <c r="E107" s="27">
        <f t="shared" ref="E107:E113" ca="1" si="198">E106+D107</f>
        <v>2926</v>
      </c>
      <c r="F107" s="27">
        <f t="shared" ref="F107:F138" ca="1" si="199">IF($D$18&gt;G106,MIN($D$18-G106,$C107-$D107),0)</f>
        <v>0</v>
      </c>
      <c r="G107" s="27">
        <f t="shared" ref="G107:G113" ca="1" si="200">G106+F107</f>
        <v>1000</v>
      </c>
      <c r="H107" s="27">
        <f t="shared" ref="H107:H138" ca="1" si="201">IF($D$19&gt;I106,MIN($D$19-I106,$C107-$D107-$F107),0)</f>
        <v>0</v>
      </c>
      <c r="I107" s="27">
        <f t="shared" ref="I107:I113" ca="1" si="202">I106+H107</f>
        <v>1300</v>
      </c>
      <c r="J107" s="27">
        <f t="shared" ref="J107:J138" ca="1" si="203">C107-N107</f>
        <v>2926</v>
      </c>
      <c r="K107" s="27">
        <f t="shared" ref="K107:K113" ca="1" si="204">K106+J107</f>
        <v>30324</v>
      </c>
      <c r="L107" s="27"/>
      <c r="M107" s="27">
        <f t="shared" ref="M107:M113" ca="1" si="205">M106+L107</f>
        <v>14616</v>
      </c>
      <c r="N107" s="27">
        <f t="shared" ref="N107:N138" ca="1" si="206">IF(OFFSET($D$40,0,A107),C107-D107-F107-H107,0)</f>
        <v>0</v>
      </c>
      <c r="O107" s="27">
        <f t="shared" ref="O107:O113" ca="1" si="207">O106+N107</f>
        <v>24714</v>
      </c>
      <c r="P107" s="27">
        <f t="shared" ref="P107" ca="1" si="208">IF(OFFSET($D$40,0,A113),0,C107-D107-F107-H107)</f>
        <v>0</v>
      </c>
      <c r="Q107" s="27">
        <f t="shared" ref="Q107:Q113" ca="1" si="209">Q106+P107</f>
        <v>15000</v>
      </c>
    </row>
    <row r="108" spans="1:17" x14ac:dyDescent="0.3">
      <c r="A108" s="26">
        <f t="shared" si="31"/>
        <v>5</v>
      </c>
      <c r="B108" s="35" t="s">
        <v>26</v>
      </c>
      <c r="C108" s="27">
        <f t="shared" ref="C108:C139" ca="1" si="210">OFFSET($D$48,0,A108)</f>
        <v>0</v>
      </c>
      <c r="D108" s="27"/>
      <c r="E108" s="27">
        <f t="shared" ca="1" si="198"/>
        <v>2926</v>
      </c>
      <c r="F108" s="27"/>
      <c r="G108" s="27">
        <f t="shared" ca="1" si="200"/>
        <v>1000</v>
      </c>
      <c r="H108" s="27"/>
      <c r="I108" s="27">
        <f t="shared" ca="1" si="202"/>
        <v>1300</v>
      </c>
      <c r="J108" s="27"/>
      <c r="K108" s="27">
        <f t="shared" ca="1" si="204"/>
        <v>30324</v>
      </c>
      <c r="L108" s="27">
        <f t="shared" ref="L108:L139" ca="1" si="211">C108</f>
        <v>0</v>
      </c>
      <c r="M108" s="27">
        <f t="shared" ca="1" si="205"/>
        <v>14616</v>
      </c>
      <c r="N108" s="27"/>
      <c r="O108" s="27">
        <f t="shared" ca="1" si="207"/>
        <v>24714</v>
      </c>
      <c r="P108" s="27"/>
      <c r="Q108" s="27">
        <f t="shared" ca="1" si="209"/>
        <v>15000</v>
      </c>
    </row>
    <row r="109" spans="1:17" x14ac:dyDescent="0.3">
      <c r="A109" s="26">
        <f t="shared" si="31"/>
        <v>5</v>
      </c>
      <c r="B109" s="35" t="s">
        <v>49</v>
      </c>
      <c r="C109" s="27">
        <f t="shared" ref="C109:C140" ca="1" si="212">OFFSET($D$49,0,A109)</f>
        <v>5400</v>
      </c>
      <c r="D109" s="27">
        <f t="shared" ref="D109:D140" ca="1" si="213">IF(E108&gt;0,-MIN($C109+$F109+$H109,E108),0)</f>
        <v>-2926</v>
      </c>
      <c r="E109" s="27">
        <f t="shared" ca="1" si="198"/>
        <v>0</v>
      </c>
      <c r="F109" s="27"/>
      <c r="G109" s="27">
        <f t="shared" ca="1" si="200"/>
        <v>1000</v>
      </c>
      <c r="H109" s="27"/>
      <c r="I109" s="27">
        <f t="shared" ca="1" si="202"/>
        <v>1300</v>
      </c>
      <c r="J109" s="27"/>
      <c r="K109" s="27">
        <f t="shared" ca="1" si="204"/>
        <v>30324</v>
      </c>
      <c r="L109" s="27">
        <f t="shared" ref="L109:L140" ca="1" si="214">$C109+$D109+$F109+$H109</f>
        <v>2474</v>
      </c>
      <c r="M109" s="27">
        <f t="shared" ca="1" si="205"/>
        <v>17090</v>
      </c>
      <c r="N109" s="27"/>
      <c r="O109" s="27">
        <f t="shared" ca="1" si="207"/>
        <v>24714</v>
      </c>
      <c r="P109" s="27"/>
      <c r="Q109" s="27">
        <f t="shared" ca="1" si="209"/>
        <v>15000</v>
      </c>
    </row>
    <row r="110" spans="1:17" x14ac:dyDescent="0.3">
      <c r="A110" s="26">
        <f t="shared" si="31"/>
        <v>5</v>
      </c>
      <c r="B110" s="35" t="s">
        <v>50</v>
      </c>
      <c r="C110" s="27">
        <f t="shared" ref="C110:C141" ca="1" si="215">OFFSET($D$50,0,A110)</f>
        <v>3600</v>
      </c>
      <c r="D110" s="27">
        <f t="shared" ca="1" si="213"/>
        <v>0</v>
      </c>
      <c r="E110" s="27">
        <f t="shared" ca="1" si="198"/>
        <v>0</v>
      </c>
      <c r="F110" s="27">
        <f t="shared" ref="F110:F141" ca="1" si="216">IF(G109&gt;0,-MIN($C110+$H110,G109),0)</f>
        <v>-1000</v>
      </c>
      <c r="G110" s="27">
        <f t="shared" ca="1" si="200"/>
        <v>0</v>
      </c>
      <c r="H110" s="27"/>
      <c r="I110" s="27">
        <f t="shared" ca="1" si="202"/>
        <v>1300</v>
      </c>
      <c r="J110" s="27"/>
      <c r="K110" s="27">
        <f t="shared" ca="1" si="204"/>
        <v>30324</v>
      </c>
      <c r="L110" s="27">
        <f t="shared" ca="1" si="214"/>
        <v>2600</v>
      </c>
      <c r="M110" s="27">
        <f t="shared" ca="1" si="205"/>
        <v>19690</v>
      </c>
      <c r="N110" s="27"/>
      <c r="O110" s="27">
        <f t="shared" ca="1" si="207"/>
        <v>24714</v>
      </c>
      <c r="P110" s="27"/>
      <c r="Q110" s="27">
        <f t="shared" ca="1" si="209"/>
        <v>15000</v>
      </c>
    </row>
    <row r="111" spans="1:17" x14ac:dyDescent="0.3">
      <c r="A111" s="26">
        <f t="shared" si="31"/>
        <v>5</v>
      </c>
      <c r="B111" s="35" t="s">
        <v>52</v>
      </c>
      <c r="C111" s="27">
        <f t="shared" ref="C111:C142" ca="1" si="217">OFFSET($D$53,0,A111)</f>
        <v>5040</v>
      </c>
      <c r="D111" s="27"/>
      <c r="E111" s="27">
        <f t="shared" ca="1" si="198"/>
        <v>0</v>
      </c>
      <c r="F111" s="27">
        <f t="shared" ref="F111:F142" ca="1" si="218">IF($D$18&gt;G110,MIN($D$18-G110,$C111-$D111),0)</f>
        <v>1000</v>
      </c>
      <c r="G111" s="27">
        <f t="shared" ca="1" si="200"/>
        <v>1000</v>
      </c>
      <c r="H111" s="27">
        <f t="shared" ref="H111:H142" ca="1" si="219">IF($D$19&gt;I110,MIN($D$19-I110,$C111-$D111-$F111),0)</f>
        <v>0</v>
      </c>
      <c r="I111" s="27">
        <f t="shared" ca="1" si="202"/>
        <v>1300</v>
      </c>
      <c r="J111" s="27"/>
      <c r="K111" s="27">
        <f t="shared" ca="1" si="204"/>
        <v>30324</v>
      </c>
      <c r="L111" s="27"/>
      <c r="M111" s="27">
        <f t="shared" ca="1" si="205"/>
        <v>19690</v>
      </c>
      <c r="N111" s="27">
        <f t="shared" ref="N111:N142" ca="1" si="220">IF(OFFSET($D$40,0,A111),C111-D111-F111-H111,0)</f>
        <v>0</v>
      </c>
      <c r="O111" s="27">
        <f t="shared" ca="1" si="207"/>
        <v>24714</v>
      </c>
      <c r="P111" s="27">
        <f t="shared" ref="P111" ca="1" si="221">IF(OFFSET($D$40,0,A113),0,C111-D111-F111-H111)</f>
        <v>4040</v>
      </c>
      <c r="Q111" s="27">
        <f t="shared" ca="1" si="209"/>
        <v>19040</v>
      </c>
    </row>
    <row r="112" spans="1:17" x14ac:dyDescent="0.3">
      <c r="A112" s="26">
        <f t="shared" si="31"/>
        <v>5</v>
      </c>
      <c r="B112" s="35" t="s">
        <v>53</v>
      </c>
      <c r="C112" s="27">
        <f t="shared" ref="C112:C143" ca="1" si="222">OFFSET($D$54,0,A112)</f>
        <v>3960</v>
      </c>
      <c r="D112" s="27"/>
      <c r="E112" s="27">
        <f t="shared" ca="1" si="198"/>
        <v>0</v>
      </c>
      <c r="F112" s="27"/>
      <c r="G112" s="27">
        <f t="shared" ca="1" si="200"/>
        <v>1000</v>
      </c>
      <c r="H112" s="27">
        <f t="shared" ca="1" si="219"/>
        <v>0</v>
      </c>
      <c r="I112" s="27">
        <f t="shared" ca="1" si="202"/>
        <v>1300</v>
      </c>
      <c r="J112" s="27"/>
      <c r="K112" s="27">
        <f t="shared" ca="1" si="204"/>
        <v>30324</v>
      </c>
      <c r="L112" s="27"/>
      <c r="M112" s="27">
        <f t="shared" ca="1" si="205"/>
        <v>19690</v>
      </c>
      <c r="N112" s="27">
        <f t="shared" ca="1" si="220"/>
        <v>0</v>
      </c>
      <c r="O112" s="27">
        <f t="shared" ca="1" si="207"/>
        <v>24714</v>
      </c>
      <c r="P112" s="27">
        <f t="shared" ref="P112:P143" ca="1" si="223">IF(OFFSET($D$40,0,A113),0,C112-D112-F112-H112)</f>
        <v>3960</v>
      </c>
      <c r="Q112" s="27">
        <f t="shared" ca="1" si="209"/>
        <v>23000</v>
      </c>
    </row>
    <row r="113" spans="1:17" x14ac:dyDescent="0.3">
      <c r="A113" s="26">
        <f t="shared" si="31"/>
        <v>5</v>
      </c>
      <c r="B113" s="35" t="s">
        <v>54</v>
      </c>
      <c r="C113" s="27"/>
      <c r="D113" s="27"/>
      <c r="E113" s="27">
        <f t="shared" ca="1" si="198"/>
        <v>0</v>
      </c>
      <c r="F113" s="27"/>
      <c r="G113" s="27">
        <f t="shared" ca="1" si="200"/>
        <v>1000</v>
      </c>
      <c r="H113" s="27">
        <f t="shared" ref="H113:H144" ca="1" si="224">IF(OFFSET($D$40,0,A113),-I112,0)</f>
        <v>0</v>
      </c>
      <c r="I113" s="27">
        <f t="shared" ca="1" si="202"/>
        <v>1300</v>
      </c>
      <c r="J113" s="27"/>
      <c r="K113" s="27">
        <f t="shared" ca="1" si="204"/>
        <v>30324</v>
      </c>
      <c r="L113" s="27"/>
      <c r="M113" s="27">
        <f t="shared" ca="1" si="205"/>
        <v>19690</v>
      </c>
      <c r="N113" s="27">
        <f t="shared" ref="N113:N144" ca="1" si="225">IF(OFFSET($D$40,0,A113),-H113,0)</f>
        <v>0</v>
      </c>
      <c r="O113" s="27">
        <f t="shared" ca="1" si="207"/>
        <v>24714</v>
      </c>
      <c r="P113" s="27">
        <f t="shared" ref="P113:P144" ca="1" si="226">IF(OFFSET($D$40,0,A113),0,C113)</f>
        <v>0</v>
      </c>
      <c r="Q113" s="27">
        <f t="shared" ca="1" si="209"/>
        <v>23000</v>
      </c>
    </row>
    <row r="114" spans="1:17" x14ac:dyDescent="0.3">
      <c r="A114" s="26">
        <f t="shared" ref="A114:A145" si="227">A113+1</f>
        <v>6</v>
      </c>
      <c r="B114" s="34" t="str">
        <f t="shared" ref="B114" ca="1" si="228">UPPER(OFFSET($D$36,0,A114))</f>
        <v>LUTY</v>
      </c>
      <c r="C114" s="25"/>
      <c r="D114" s="25"/>
      <c r="E114" s="25">
        <f t="shared" ref="E114:E145" ca="1" si="229">E113</f>
        <v>0</v>
      </c>
      <c r="F114" s="25"/>
      <c r="G114" s="25">
        <f t="shared" ref="G114:G145" ca="1" si="230">G113</f>
        <v>1000</v>
      </c>
      <c r="H114" s="25"/>
      <c r="I114" s="25">
        <f t="shared" ref="I114:I145" ca="1" si="231">I113</f>
        <v>1300</v>
      </c>
      <c r="J114" s="25"/>
      <c r="K114" s="25">
        <f t="shared" ref="K114:K145" ca="1" si="232">K113</f>
        <v>30324</v>
      </c>
      <c r="L114" s="25"/>
      <c r="M114" s="25">
        <f t="shared" ref="M114:M145" ca="1" si="233">M113</f>
        <v>19690</v>
      </c>
      <c r="N114" s="25"/>
      <c r="O114" s="25">
        <f t="shared" ref="O114:O145" ca="1" si="234">O113</f>
        <v>24714</v>
      </c>
      <c r="P114" s="25"/>
      <c r="Q114" s="25">
        <f t="shared" ref="Q114:Q145" ca="1" si="235">Q113</f>
        <v>23000</v>
      </c>
    </row>
    <row r="115" spans="1:17" x14ac:dyDescent="0.3">
      <c r="A115" s="26">
        <f t="shared" ref="A115:A162" si="236">A114</f>
        <v>6</v>
      </c>
      <c r="B115" s="35" t="s">
        <v>51</v>
      </c>
      <c r="C115" s="27">
        <f t="shared" ref="C115:C162" ca="1" si="237">OFFSET($D$52,0,A115)</f>
        <v>3059</v>
      </c>
      <c r="D115" s="27">
        <f t="shared" ref="D115:D162" ca="1" si="238">IF($D$17&gt;E114,MIN($D$17-E114,$C115),0)</f>
        <v>3059</v>
      </c>
      <c r="E115" s="27">
        <f t="shared" ref="E115:E121" ca="1" si="239">E114+D115</f>
        <v>3059</v>
      </c>
      <c r="F115" s="27">
        <f t="shared" ref="F115:F162" ca="1" si="240">IF($D$18&gt;G114,MIN($D$18-G114,$C115-$D115),0)</f>
        <v>0</v>
      </c>
      <c r="G115" s="27">
        <f t="shared" ref="G115:G121" ca="1" si="241">G114+F115</f>
        <v>1000</v>
      </c>
      <c r="H115" s="27">
        <f t="shared" ref="H115:H162" ca="1" si="242">IF($D$19&gt;I114,MIN($D$19-I114,$C115-$D115-$F115),0)</f>
        <v>0</v>
      </c>
      <c r="I115" s="27">
        <f t="shared" ref="I115:I121" ca="1" si="243">I114+H115</f>
        <v>1300</v>
      </c>
      <c r="J115" s="27">
        <f t="shared" ref="J115:J162" ca="1" si="244">C115-N115</f>
        <v>3059</v>
      </c>
      <c r="K115" s="27">
        <f t="shared" ref="K115:K121" ca="1" si="245">K114+J115</f>
        <v>33383</v>
      </c>
      <c r="L115" s="27"/>
      <c r="M115" s="27">
        <f t="shared" ref="M115:M121" ca="1" si="246">M114+L115</f>
        <v>19690</v>
      </c>
      <c r="N115" s="27">
        <f t="shared" ref="N115:N162" ca="1" si="247">IF(OFFSET($D$40,0,A115),C115-D115-F115-H115,0)</f>
        <v>0</v>
      </c>
      <c r="O115" s="27">
        <f t="shared" ref="O115:O121" ca="1" si="248">O114+N115</f>
        <v>24714</v>
      </c>
      <c r="P115" s="27">
        <f t="shared" ref="P115" ca="1" si="249">IF(OFFSET($D$40,0,A121),0,C115-D115-F115-H115)</f>
        <v>0</v>
      </c>
      <c r="Q115" s="27">
        <f t="shared" ref="Q115:Q121" ca="1" si="250">Q114+P115</f>
        <v>23000</v>
      </c>
    </row>
    <row r="116" spans="1:17" x14ac:dyDescent="0.3">
      <c r="A116" s="26">
        <f t="shared" si="31"/>
        <v>6</v>
      </c>
      <c r="B116" s="35" t="s">
        <v>26</v>
      </c>
      <c r="C116" s="27">
        <f t="shared" ref="C116:C162" ca="1" si="251">OFFSET($D$48,0,A116)</f>
        <v>0</v>
      </c>
      <c r="D116" s="27"/>
      <c r="E116" s="27">
        <f t="shared" ca="1" si="239"/>
        <v>3059</v>
      </c>
      <c r="F116" s="27"/>
      <c r="G116" s="27">
        <f t="shared" ca="1" si="241"/>
        <v>1000</v>
      </c>
      <c r="H116" s="27"/>
      <c r="I116" s="27">
        <f t="shared" ca="1" si="243"/>
        <v>1300</v>
      </c>
      <c r="J116" s="27"/>
      <c r="K116" s="27">
        <f t="shared" ca="1" si="245"/>
        <v>33383</v>
      </c>
      <c r="L116" s="27">
        <f t="shared" ref="L116:L162" ca="1" si="252">C116</f>
        <v>0</v>
      </c>
      <c r="M116" s="27">
        <f t="shared" ca="1" si="246"/>
        <v>19690</v>
      </c>
      <c r="N116" s="27"/>
      <c r="O116" s="27">
        <f t="shared" ca="1" si="248"/>
        <v>24714</v>
      </c>
      <c r="P116" s="27"/>
      <c r="Q116" s="27">
        <f t="shared" ca="1" si="250"/>
        <v>23000</v>
      </c>
    </row>
    <row r="117" spans="1:17" x14ac:dyDescent="0.3">
      <c r="A117" s="26">
        <f t="shared" si="31"/>
        <v>6</v>
      </c>
      <c r="B117" s="35" t="s">
        <v>49</v>
      </c>
      <c r="C117" s="27">
        <f t="shared" ref="C117:C162" ca="1" si="253">OFFSET($D$49,0,A117)</f>
        <v>5580</v>
      </c>
      <c r="D117" s="27">
        <f t="shared" ref="D117:D162" ca="1" si="254">IF(E116&gt;0,-MIN($C117+$F117+$H117,E116),0)</f>
        <v>-3059</v>
      </c>
      <c r="E117" s="27">
        <f t="shared" ca="1" si="239"/>
        <v>0</v>
      </c>
      <c r="F117" s="27"/>
      <c r="G117" s="27">
        <f t="shared" ca="1" si="241"/>
        <v>1000</v>
      </c>
      <c r="H117" s="27"/>
      <c r="I117" s="27">
        <f t="shared" ca="1" si="243"/>
        <v>1300</v>
      </c>
      <c r="J117" s="27"/>
      <c r="K117" s="27">
        <f t="shared" ca="1" si="245"/>
        <v>33383</v>
      </c>
      <c r="L117" s="27">
        <f t="shared" ref="L117:L162" ca="1" si="255">$C117+$D117+$F117+$H117</f>
        <v>2521</v>
      </c>
      <c r="M117" s="27">
        <f t="shared" ca="1" si="246"/>
        <v>22211</v>
      </c>
      <c r="N117" s="27"/>
      <c r="O117" s="27">
        <f t="shared" ca="1" si="248"/>
        <v>24714</v>
      </c>
      <c r="P117" s="27"/>
      <c r="Q117" s="27">
        <f t="shared" ca="1" si="250"/>
        <v>23000</v>
      </c>
    </row>
    <row r="118" spans="1:17" x14ac:dyDescent="0.3">
      <c r="A118" s="26">
        <f t="shared" si="31"/>
        <v>6</v>
      </c>
      <c r="B118" s="35" t="s">
        <v>50</v>
      </c>
      <c r="C118" s="27">
        <f t="shared" ref="C118:C162" ca="1" si="256">OFFSET($D$50,0,A118)</f>
        <v>3720</v>
      </c>
      <c r="D118" s="27">
        <f t="shared" ca="1" si="254"/>
        <v>0</v>
      </c>
      <c r="E118" s="27">
        <f t="shared" ca="1" si="239"/>
        <v>0</v>
      </c>
      <c r="F118" s="27">
        <f t="shared" ref="F118:F162" ca="1" si="257">IF(G117&gt;0,-MIN($C118+$H118,G117),0)</f>
        <v>-1000</v>
      </c>
      <c r="G118" s="27">
        <f t="shared" ca="1" si="241"/>
        <v>0</v>
      </c>
      <c r="H118" s="27"/>
      <c r="I118" s="27">
        <f t="shared" ca="1" si="243"/>
        <v>1300</v>
      </c>
      <c r="J118" s="27"/>
      <c r="K118" s="27">
        <f t="shared" ca="1" si="245"/>
        <v>33383</v>
      </c>
      <c r="L118" s="27">
        <f t="shared" ca="1" si="255"/>
        <v>2720</v>
      </c>
      <c r="M118" s="27">
        <f t="shared" ca="1" si="246"/>
        <v>24931</v>
      </c>
      <c r="N118" s="27"/>
      <c r="O118" s="27">
        <f t="shared" ca="1" si="248"/>
        <v>24714</v>
      </c>
      <c r="P118" s="27"/>
      <c r="Q118" s="27">
        <f t="shared" ca="1" si="250"/>
        <v>23000</v>
      </c>
    </row>
    <row r="119" spans="1:17" x14ac:dyDescent="0.3">
      <c r="A119" s="26">
        <f t="shared" si="31"/>
        <v>6</v>
      </c>
      <c r="B119" s="35" t="s">
        <v>52</v>
      </c>
      <c r="C119" s="27">
        <f t="shared" ref="C119:C162" ca="1" si="258">OFFSET($D$53,0,A119)</f>
        <v>5208</v>
      </c>
      <c r="D119" s="27"/>
      <c r="E119" s="27">
        <f t="shared" ca="1" si="239"/>
        <v>0</v>
      </c>
      <c r="F119" s="27">
        <f t="shared" ref="F119:F162" ca="1" si="259">IF($D$18&gt;G118,MIN($D$18-G118,$C119-$D119),0)</f>
        <v>1000</v>
      </c>
      <c r="G119" s="27">
        <f t="shared" ca="1" si="241"/>
        <v>1000</v>
      </c>
      <c r="H119" s="27">
        <f t="shared" ref="H119:H162" ca="1" si="260">IF($D$19&gt;I118,MIN($D$19-I118,$C119-$D119-$F119),0)</f>
        <v>0</v>
      </c>
      <c r="I119" s="27">
        <f t="shared" ca="1" si="243"/>
        <v>1300</v>
      </c>
      <c r="J119" s="27"/>
      <c r="K119" s="27">
        <f t="shared" ca="1" si="245"/>
        <v>33383</v>
      </c>
      <c r="L119" s="27"/>
      <c r="M119" s="27">
        <f t="shared" ca="1" si="246"/>
        <v>24931</v>
      </c>
      <c r="N119" s="27">
        <f t="shared" ref="N119:N162" ca="1" si="261">IF(OFFSET($D$40,0,A119),C119-D119-F119-H119,0)</f>
        <v>0</v>
      </c>
      <c r="O119" s="27">
        <f t="shared" ca="1" si="248"/>
        <v>24714</v>
      </c>
      <c r="P119" s="27">
        <f t="shared" ref="P119" ca="1" si="262">IF(OFFSET($D$40,0,A121),0,C119-D119-F119-H119)</f>
        <v>4208</v>
      </c>
      <c r="Q119" s="27">
        <f t="shared" ca="1" si="250"/>
        <v>27208</v>
      </c>
    </row>
    <row r="120" spans="1:17" x14ac:dyDescent="0.3">
      <c r="A120" s="26">
        <f t="shared" si="31"/>
        <v>6</v>
      </c>
      <c r="B120" s="35" t="s">
        <v>53</v>
      </c>
      <c r="C120" s="27">
        <f t="shared" ref="C120:C162" ca="1" si="263">OFFSET($D$54,0,A120)</f>
        <v>4092</v>
      </c>
      <c r="D120" s="27"/>
      <c r="E120" s="27">
        <f t="shared" ca="1" si="239"/>
        <v>0</v>
      </c>
      <c r="F120" s="27"/>
      <c r="G120" s="27">
        <f t="shared" ca="1" si="241"/>
        <v>1000</v>
      </c>
      <c r="H120" s="27">
        <f t="shared" ca="1" si="260"/>
        <v>0</v>
      </c>
      <c r="I120" s="27">
        <f t="shared" ca="1" si="243"/>
        <v>1300</v>
      </c>
      <c r="J120" s="27"/>
      <c r="K120" s="27">
        <f t="shared" ca="1" si="245"/>
        <v>33383</v>
      </c>
      <c r="L120" s="27"/>
      <c r="M120" s="27">
        <f t="shared" ca="1" si="246"/>
        <v>24931</v>
      </c>
      <c r="N120" s="27">
        <f t="shared" ca="1" si="261"/>
        <v>0</v>
      </c>
      <c r="O120" s="27">
        <f t="shared" ca="1" si="248"/>
        <v>24714</v>
      </c>
      <c r="P120" s="27">
        <f t="shared" ref="P120:P162" ca="1" si="264">IF(OFFSET($D$40,0,A121),0,C120-D120-F120-H120)</f>
        <v>4092</v>
      </c>
      <c r="Q120" s="27">
        <f t="shared" ca="1" si="250"/>
        <v>31300</v>
      </c>
    </row>
    <row r="121" spans="1:17" x14ac:dyDescent="0.3">
      <c r="A121" s="26">
        <f t="shared" si="31"/>
        <v>6</v>
      </c>
      <c r="B121" s="35" t="s">
        <v>54</v>
      </c>
      <c r="C121" s="27"/>
      <c r="D121" s="27"/>
      <c r="E121" s="27">
        <f t="shared" ca="1" si="239"/>
        <v>0</v>
      </c>
      <c r="F121" s="27"/>
      <c r="G121" s="27">
        <f t="shared" ca="1" si="241"/>
        <v>1000</v>
      </c>
      <c r="H121" s="27">
        <f t="shared" ref="H121:H162" ca="1" si="265">IF(OFFSET($D$40,0,A121),-I120,0)</f>
        <v>0</v>
      </c>
      <c r="I121" s="27">
        <f t="shared" ca="1" si="243"/>
        <v>1300</v>
      </c>
      <c r="J121" s="27"/>
      <c r="K121" s="27">
        <f t="shared" ca="1" si="245"/>
        <v>33383</v>
      </c>
      <c r="L121" s="27"/>
      <c r="M121" s="27">
        <f t="shared" ca="1" si="246"/>
        <v>24931</v>
      </c>
      <c r="N121" s="27">
        <f t="shared" ref="N121:N162" ca="1" si="266">IF(OFFSET($D$40,0,A121),-H121,0)</f>
        <v>0</v>
      </c>
      <c r="O121" s="27">
        <f t="shared" ca="1" si="248"/>
        <v>24714</v>
      </c>
      <c r="P121" s="27">
        <f t="shared" ref="P121:P162" ca="1" si="267">IF(OFFSET($D$40,0,A121),0,C121)</f>
        <v>0</v>
      </c>
      <c r="Q121" s="27">
        <f t="shared" ca="1" si="250"/>
        <v>31300</v>
      </c>
    </row>
    <row r="122" spans="1:17" x14ac:dyDescent="0.3">
      <c r="A122" s="26">
        <f t="shared" ref="A122:A162" si="268">A121+1</f>
        <v>7</v>
      </c>
      <c r="B122" s="34" t="str">
        <f t="shared" ref="B122" ca="1" si="269">UPPER(OFFSET($D$36,0,A122))</f>
        <v>MARZEC</v>
      </c>
      <c r="C122" s="25"/>
      <c r="D122" s="25"/>
      <c r="E122" s="25">
        <f t="shared" ref="E122:E162" ca="1" si="270">E121</f>
        <v>0</v>
      </c>
      <c r="F122" s="25"/>
      <c r="G122" s="25">
        <f t="shared" ref="G122:G162" ca="1" si="271">G121</f>
        <v>1000</v>
      </c>
      <c r="H122" s="25"/>
      <c r="I122" s="25">
        <f t="shared" ref="I122:I162" ca="1" si="272">I121</f>
        <v>1300</v>
      </c>
      <c r="J122" s="25"/>
      <c r="K122" s="25">
        <f t="shared" ref="K122:K162" ca="1" si="273">K121</f>
        <v>33383</v>
      </c>
      <c r="L122" s="25"/>
      <c r="M122" s="25">
        <f t="shared" ref="M122:M162" ca="1" si="274">M121</f>
        <v>24931</v>
      </c>
      <c r="N122" s="25"/>
      <c r="O122" s="25">
        <f t="shared" ref="O122:O162" ca="1" si="275">O121</f>
        <v>24714</v>
      </c>
      <c r="P122" s="25"/>
      <c r="Q122" s="25">
        <f t="shared" ref="Q122:Q162" ca="1" si="276">Q121</f>
        <v>31300</v>
      </c>
    </row>
    <row r="123" spans="1:17" x14ac:dyDescent="0.3">
      <c r="A123" s="26">
        <f t="shared" ref="A123:A162" si="277">A122</f>
        <v>7</v>
      </c>
      <c r="B123" s="35" t="s">
        <v>51</v>
      </c>
      <c r="C123" s="27">
        <f t="shared" ref="C123:C162" ca="1" si="278">OFFSET($D$52,0,A123)</f>
        <v>3325</v>
      </c>
      <c r="D123" s="27">
        <f t="shared" ref="D123:D162" ca="1" si="279">IF($D$17&gt;E122,MIN($D$17-E122,$C123),0)</f>
        <v>3325</v>
      </c>
      <c r="E123" s="27">
        <f t="shared" ref="E123:E129" ca="1" si="280">E122+D123</f>
        <v>3325</v>
      </c>
      <c r="F123" s="27">
        <f t="shared" ref="F123:F162" ca="1" si="281">IF($D$18&gt;G122,MIN($D$18-G122,$C123-$D123),0)</f>
        <v>0</v>
      </c>
      <c r="G123" s="27">
        <f t="shared" ref="G123:G129" ca="1" si="282">G122+F123</f>
        <v>1000</v>
      </c>
      <c r="H123" s="27">
        <f t="shared" ref="H123:H162" ca="1" si="283">IF($D$19&gt;I122,MIN($D$19-I122,$C123-$D123-$F123),0)</f>
        <v>0</v>
      </c>
      <c r="I123" s="27">
        <f t="shared" ref="I123:I129" ca="1" si="284">I122+H123</f>
        <v>1300</v>
      </c>
      <c r="J123" s="27">
        <f t="shared" ref="J123:J162" ca="1" si="285">C123-N123</f>
        <v>3325</v>
      </c>
      <c r="K123" s="27">
        <f t="shared" ref="K123:K129" ca="1" si="286">K122+J123</f>
        <v>36708</v>
      </c>
      <c r="L123" s="27"/>
      <c r="M123" s="27">
        <f t="shared" ref="M123:M129" ca="1" si="287">M122+L123</f>
        <v>24931</v>
      </c>
      <c r="N123" s="27">
        <f t="shared" ref="N123:N162" ca="1" si="288">IF(OFFSET($D$40,0,A123),C123-D123-F123-H123,0)</f>
        <v>0</v>
      </c>
      <c r="O123" s="27">
        <f t="shared" ref="O123:O129" ca="1" si="289">O122+N123</f>
        <v>24714</v>
      </c>
      <c r="P123" s="27">
        <f t="shared" ref="P123" ca="1" si="290">IF(OFFSET($D$40,0,A129),0,C123-D123-F123-H123)</f>
        <v>0</v>
      </c>
      <c r="Q123" s="27">
        <f t="shared" ref="Q123:Q129" ca="1" si="291">Q122+P123</f>
        <v>31300</v>
      </c>
    </row>
    <row r="124" spans="1:17" x14ac:dyDescent="0.3">
      <c r="A124" s="26">
        <f t="shared" si="31"/>
        <v>7</v>
      </c>
      <c r="B124" s="35" t="s">
        <v>26</v>
      </c>
      <c r="C124" s="27">
        <f t="shared" ref="C124:C162" ca="1" si="292">OFFSET($D$48,0,A124)</f>
        <v>0</v>
      </c>
      <c r="D124" s="27"/>
      <c r="E124" s="27">
        <f t="shared" ca="1" si="280"/>
        <v>3325</v>
      </c>
      <c r="F124" s="27"/>
      <c r="G124" s="27">
        <f t="shared" ca="1" si="282"/>
        <v>1000</v>
      </c>
      <c r="H124" s="27"/>
      <c r="I124" s="27">
        <f t="shared" ca="1" si="284"/>
        <v>1300</v>
      </c>
      <c r="J124" s="27"/>
      <c r="K124" s="27">
        <f t="shared" ca="1" si="286"/>
        <v>36708</v>
      </c>
      <c r="L124" s="27">
        <f t="shared" ref="L124:L162" ca="1" si="293">C124</f>
        <v>0</v>
      </c>
      <c r="M124" s="27">
        <f t="shared" ca="1" si="287"/>
        <v>24931</v>
      </c>
      <c r="N124" s="27"/>
      <c r="O124" s="27">
        <f t="shared" ca="1" si="289"/>
        <v>24714</v>
      </c>
      <c r="P124" s="27"/>
      <c r="Q124" s="27">
        <f t="shared" ca="1" si="291"/>
        <v>31300</v>
      </c>
    </row>
    <row r="125" spans="1:17" x14ac:dyDescent="0.3">
      <c r="A125" s="26">
        <f t="shared" si="31"/>
        <v>7</v>
      </c>
      <c r="B125" s="35" t="s">
        <v>49</v>
      </c>
      <c r="C125" s="27">
        <f t="shared" ref="C125:C162" ca="1" si="294">OFFSET($D$49,0,A125)</f>
        <v>5580</v>
      </c>
      <c r="D125" s="27">
        <f t="shared" ref="D125:D162" ca="1" si="295">IF(E124&gt;0,-MIN($C125+$F125+$H125,E124),0)</f>
        <v>-3325</v>
      </c>
      <c r="E125" s="27">
        <f t="shared" ca="1" si="280"/>
        <v>0</v>
      </c>
      <c r="F125" s="27"/>
      <c r="G125" s="27">
        <f t="shared" ca="1" si="282"/>
        <v>1000</v>
      </c>
      <c r="H125" s="27"/>
      <c r="I125" s="27">
        <f t="shared" ca="1" si="284"/>
        <v>1300</v>
      </c>
      <c r="J125" s="27"/>
      <c r="K125" s="27">
        <f t="shared" ca="1" si="286"/>
        <v>36708</v>
      </c>
      <c r="L125" s="27">
        <f t="shared" ref="L125:L162" ca="1" si="296">$C125+$D125+$F125+$H125</f>
        <v>2255</v>
      </c>
      <c r="M125" s="27">
        <f t="shared" ca="1" si="287"/>
        <v>27186</v>
      </c>
      <c r="N125" s="27"/>
      <c r="O125" s="27">
        <f t="shared" ca="1" si="289"/>
        <v>24714</v>
      </c>
      <c r="P125" s="27"/>
      <c r="Q125" s="27">
        <f t="shared" ca="1" si="291"/>
        <v>31300</v>
      </c>
    </row>
    <row r="126" spans="1:17" x14ac:dyDescent="0.3">
      <c r="A126" s="26">
        <f t="shared" si="31"/>
        <v>7</v>
      </c>
      <c r="B126" s="35" t="s">
        <v>50</v>
      </c>
      <c r="C126" s="27">
        <f t="shared" ref="C126:C162" ca="1" si="297">OFFSET($D$50,0,A126)</f>
        <v>3720</v>
      </c>
      <c r="D126" s="27">
        <f t="shared" ca="1" si="295"/>
        <v>0</v>
      </c>
      <c r="E126" s="27">
        <f t="shared" ca="1" si="280"/>
        <v>0</v>
      </c>
      <c r="F126" s="27">
        <f t="shared" ref="F126:F162" ca="1" si="298">IF(G125&gt;0,-MIN($C126+$H126,G125),0)</f>
        <v>-1000</v>
      </c>
      <c r="G126" s="27">
        <f t="shared" ca="1" si="282"/>
        <v>0</v>
      </c>
      <c r="H126" s="27"/>
      <c r="I126" s="27">
        <f t="shared" ca="1" si="284"/>
        <v>1300</v>
      </c>
      <c r="J126" s="27"/>
      <c r="K126" s="27">
        <f t="shared" ca="1" si="286"/>
        <v>36708</v>
      </c>
      <c r="L126" s="27">
        <f t="shared" ca="1" si="296"/>
        <v>2720</v>
      </c>
      <c r="M126" s="27">
        <f t="shared" ca="1" si="287"/>
        <v>29906</v>
      </c>
      <c r="N126" s="27"/>
      <c r="O126" s="27">
        <f t="shared" ca="1" si="289"/>
        <v>24714</v>
      </c>
      <c r="P126" s="27"/>
      <c r="Q126" s="27">
        <f t="shared" ca="1" si="291"/>
        <v>31300</v>
      </c>
    </row>
    <row r="127" spans="1:17" x14ac:dyDescent="0.3">
      <c r="A127" s="26">
        <f t="shared" si="31"/>
        <v>7</v>
      </c>
      <c r="B127" s="35" t="s">
        <v>52</v>
      </c>
      <c r="C127" s="27">
        <f t="shared" ref="C127:C162" ca="1" si="299">OFFSET($D$53,0,A127)</f>
        <v>5208</v>
      </c>
      <c r="D127" s="27"/>
      <c r="E127" s="27">
        <f t="shared" ca="1" si="280"/>
        <v>0</v>
      </c>
      <c r="F127" s="27">
        <f t="shared" ref="F127:F162" ca="1" si="300">IF($D$18&gt;G126,MIN($D$18-G126,$C127-$D127),0)</f>
        <v>1000</v>
      </c>
      <c r="G127" s="27">
        <f t="shared" ca="1" si="282"/>
        <v>1000</v>
      </c>
      <c r="H127" s="27">
        <f t="shared" ref="H127:H162" ca="1" si="301">IF($D$19&gt;I126,MIN($D$19-I126,$C127-$D127-$F127),0)</f>
        <v>0</v>
      </c>
      <c r="I127" s="27">
        <f t="shared" ca="1" si="284"/>
        <v>1300</v>
      </c>
      <c r="J127" s="27"/>
      <c r="K127" s="27">
        <f t="shared" ca="1" si="286"/>
        <v>36708</v>
      </c>
      <c r="L127" s="27"/>
      <c r="M127" s="27">
        <f t="shared" ca="1" si="287"/>
        <v>29906</v>
      </c>
      <c r="N127" s="27">
        <f t="shared" ref="N127:N162" ca="1" si="302">IF(OFFSET($D$40,0,A127),C127-D127-F127-H127,0)</f>
        <v>0</v>
      </c>
      <c r="O127" s="27">
        <f t="shared" ca="1" si="289"/>
        <v>24714</v>
      </c>
      <c r="P127" s="27">
        <f t="shared" ref="P127" ca="1" si="303">IF(OFFSET($D$40,0,A129),0,C127-D127-F127-H127)</f>
        <v>4208</v>
      </c>
      <c r="Q127" s="27">
        <f t="shared" ca="1" si="291"/>
        <v>35508</v>
      </c>
    </row>
    <row r="128" spans="1:17" x14ac:dyDescent="0.3">
      <c r="A128" s="26">
        <f t="shared" si="31"/>
        <v>7</v>
      </c>
      <c r="B128" s="35" t="s">
        <v>53</v>
      </c>
      <c r="C128" s="27">
        <f t="shared" ref="C128:C162" ca="1" si="304">OFFSET($D$54,0,A128)</f>
        <v>4092</v>
      </c>
      <c r="D128" s="27"/>
      <c r="E128" s="27">
        <f t="shared" ca="1" si="280"/>
        <v>0</v>
      </c>
      <c r="F128" s="27"/>
      <c r="G128" s="27">
        <f t="shared" ca="1" si="282"/>
        <v>1000</v>
      </c>
      <c r="H128" s="27">
        <f t="shared" ca="1" si="301"/>
        <v>0</v>
      </c>
      <c r="I128" s="27">
        <f t="shared" ca="1" si="284"/>
        <v>1300</v>
      </c>
      <c r="J128" s="27"/>
      <c r="K128" s="27">
        <f t="shared" ca="1" si="286"/>
        <v>36708</v>
      </c>
      <c r="L128" s="27"/>
      <c r="M128" s="27">
        <f t="shared" ca="1" si="287"/>
        <v>29906</v>
      </c>
      <c r="N128" s="27">
        <f t="shared" ca="1" si="302"/>
        <v>0</v>
      </c>
      <c r="O128" s="27">
        <f t="shared" ca="1" si="289"/>
        <v>24714</v>
      </c>
      <c r="P128" s="27">
        <f t="shared" ref="P128:P162" ca="1" si="305">IF(OFFSET($D$40,0,A129),0,C128-D128-F128-H128)</f>
        <v>4092</v>
      </c>
      <c r="Q128" s="27">
        <f t="shared" ca="1" si="291"/>
        <v>39600</v>
      </c>
    </row>
    <row r="129" spans="1:17" x14ac:dyDescent="0.3">
      <c r="A129" s="26">
        <f t="shared" si="31"/>
        <v>7</v>
      </c>
      <c r="B129" s="35" t="s">
        <v>54</v>
      </c>
      <c r="C129" s="27"/>
      <c r="D129" s="27"/>
      <c r="E129" s="27">
        <f t="shared" ca="1" si="280"/>
        <v>0</v>
      </c>
      <c r="F129" s="27"/>
      <c r="G129" s="27">
        <f t="shared" ca="1" si="282"/>
        <v>1000</v>
      </c>
      <c r="H129" s="27">
        <f t="shared" ref="H129:H162" ca="1" si="306">IF(OFFSET($D$40,0,A129),-I128,0)</f>
        <v>0</v>
      </c>
      <c r="I129" s="27">
        <f t="shared" ca="1" si="284"/>
        <v>1300</v>
      </c>
      <c r="J129" s="27"/>
      <c r="K129" s="27">
        <f t="shared" ca="1" si="286"/>
        <v>36708</v>
      </c>
      <c r="L129" s="27"/>
      <c r="M129" s="27">
        <f t="shared" ca="1" si="287"/>
        <v>29906</v>
      </c>
      <c r="N129" s="27">
        <f t="shared" ref="N129:N162" ca="1" si="307">IF(OFFSET($D$40,0,A129),-H129,0)</f>
        <v>0</v>
      </c>
      <c r="O129" s="27">
        <f t="shared" ca="1" si="289"/>
        <v>24714</v>
      </c>
      <c r="P129" s="27">
        <f t="shared" ref="P129:P162" ca="1" si="308">IF(OFFSET($D$40,0,A129),0,C129)</f>
        <v>0</v>
      </c>
      <c r="Q129" s="27">
        <f t="shared" ca="1" si="291"/>
        <v>39600</v>
      </c>
    </row>
    <row r="130" spans="1:17" x14ac:dyDescent="0.3">
      <c r="A130" s="26">
        <f t="shared" ref="A130:A162" si="309">A129+1</f>
        <v>8</v>
      </c>
      <c r="B130" s="34" t="str">
        <f t="shared" ref="B130" ca="1" si="310">UPPER(OFFSET($D$36,0,A130))</f>
        <v>KWIECIEŃ</v>
      </c>
      <c r="C130" s="25"/>
      <c r="D130" s="25"/>
      <c r="E130" s="25">
        <f t="shared" ref="E130:E162" ca="1" si="311">E129</f>
        <v>0</v>
      </c>
      <c r="F130" s="25"/>
      <c r="G130" s="25">
        <f t="shared" ref="G130:G162" ca="1" si="312">G129</f>
        <v>1000</v>
      </c>
      <c r="H130" s="25"/>
      <c r="I130" s="25">
        <f t="shared" ref="I130:I162" ca="1" si="313">I129</f>
        <v>1300</v>
      </c>
      <c r="J130" s="25"/>
      <c r="K130" s="25">
        <f t="shared" ref="K130:K162" ca="1" si="314">K129</f>
        <v>36708</v>
      </c>
      <c r="L130" s="25"/>
      <c r="M130" s="25">
        <f t="shared" ref="M130:M162" ca="1" si="315">M129</f>
        <v>29906</v>
      </c>
      <c r="N130" s="25"/>
      <c r="O130" s="25">
        <f t="shared" ref="O130:O162" ca="1" si="316">O129</f>
        <v>24714</v>
      </c>
      <c r="P130" s="25"/>
      <c r="Q130" s="25">
        <f t="shared" ref="Q130:Q162" ca="1" si="317">Q129</f>
        <v>39600</v>
      </c>
    </row>
    <row r="131" spans="1:17" x14ac:dyDescent="0.3">
      <c r="A131" s="26">
        <f t="shared" ref="A131:A162" si="318">A130</f>
        <v>8</v>
      </c>
      <c r="B131" s="35" t="s">
        <v>51</v>
      </c>
      <c r="C131" s="27">
        <f t="shared" ref="C131:C162" ca="1" si="319">OFFSET($D$52,0,A131)</f>
        <v>4389</v>
      </c>
      <c r="D131" s="27">
        <f t="shared" ref="D131:D162" ca="1" si="320">IF($D$17&gt;E130,MIN($D$17-E130,$C131),0)</f>
        <v>4389</v>
      </c>
      <c r="E131" s="27">
        <f t="shared" ref="E131:E137" ca="1" si="321">E130+D131</f>
        <v>4389</v>
      </c>
      <c r="F131" s="27">
        <f t="shared" ref="F131:F162" ca="1" si="322">IF($D$18&gt;G130,MIN($D$18-G130,$C131-$D131),0)</f>
        <v>0</v>
      </c>
      <c r="G131" s="27">
        <f t="shared" ref="G131:G137" ca="1" si="323">G130+F131</f>
        <v>1000</v>
      </c>
      <c r="H131" s="27">
        <f t="shared" ref="H131:H162" ca="1" si="324">IF($D$19&gt;I130,MIN($D$19-I130,$C131-$D131-$F131),0)</f>
        <v>0</v>
      </c>
      <c r="I131" s="27">
        <f t="shared" ref="I131:I137" ca="1" si="325">I130+H131</f>
        <v>1300</v>
      </c>
      <c r="J131" s="27">
        <f t="shared" ref="J131:J162" ca="1" si="326">C131-N131</f>
        <v>4389</v>
      </c>
      <c r="K131" s="27">
        <f t="shared" ref="K131:K137" ca="1" si="327">K130+J131</f>
        <v>41097</v>
      </c>
      <c r="L131" s="27"/>
      <c r="M131" s="27">
        <f t="shared" ref="M131:M137" ca="1" si="328">M130+L131</f>
        <v>29906</v>
      </c>
      <c r="N131" s="27">
        <f t="shared" ref="N131:N162" ca="1" si="329">IF(OFFSET($D$40,0,A131),C131-D131-F131-H131,0)</f>
        <v>0</v>
      </c>
      <c r="O131" s="27">
        <f t="shared" ref="O131:O137" ca="1" si="330">O130+N131</f>
        <v>24714</v>
      </c>
      <c r="P131" s="27">
        <f t="shared" ref="P131" ca="1" si="331">IF(OFFSET($D$40,0,A137),0,C131-D131-F131-H131)</f>
        <v>0</v>
      </c>
      <c r="Q131" s="27">
        <f t="shared" ref="Q131:Q137" ca="1" si="332">Q130+P131</f>
        <v>39600</v>
      </c>
    </row>
    <row r="132" spans="1:17" x14ac:dyDescent="0.3">
      <c r="A132" s="26">
        <f t="shared" si="31"/>
        <v>8</v>
      </c>
      <c r="B132" s="35" t="s">
        <v>26</v>
      </c>
      <c r="C132" s="27">
        <f t="shared" ref="C132:C162" ca="1" si="333">OFFSET($D$48,0,A132)</f>
        <v>0</v>
      </c>
      <c r="D132" s="27"/>
      <c r="E132" s="27">
        <f t="shared" ca="1" si="321"/>
        <v>4389</v>
      </c>
      <c r="F132" s="27"/>
      <c r="G132" s="27">
        <f t="shared" ca="1" si="323"/>
        <v>1000</v>
      </c>
      <c r="H132" s="27"/>
      <c r="I132" s="27">
        <f t="shared" ca="1" si="325"/>
        <v>1300</v>
      </c>
      <c r="J132" s="27"/>
      <c r="K132" s="27">
        <f t="shared" ca="1" si="327"/>
        <v>41097</v>
      </c>
      <c r="L132" s="27">
        <f t="shared" ref="L132:L162" ca="1" si="334">C132</f>
        <v>0</v>
      </c>
      <c r="M132" s="27">
        <f t="shared" ca="1" si="328"/>
        <v>29906</v>
      </c>
      <c r="N132" s="27"/>
      <c r="O132" s="27">
        <f t="shared" ca="1" si="330"/>
        <v>24714</v>
      </c>
      <c r="P132" s="27"/>
      <c r="Q132" s="27">
        <f t="shared" ca="1" si="332"/>
        <v>39600</v>
      </c>
    </row>
    <row r="133" spans="1:17" x14ac:dyDescent="0.3">
      <c r="A133" s="26">
        <f t="shared" si="31"/>
        <v>8</v>
      </c>
      <c r="B133" s="35" t="s">
        <v>49</v>
      </c>
      <c r="C133" s="27">
        <f t="shared" ref="C133:C162" ca="1" si="335">OFFSET($D$49,0,A133)</f>
        <v>5400</v>
      </c>
      <c r="D133" s="27">
        <f t="shared" ref="D133:D162" ca="1" si="336">IF(E132&gt;0,-MIN($C133+$F133+$H133,E132),0)</f>
        <v>-4389</v>
      </c>
      <c r="E133" s="27">
        <f t="shared" ca="1" si="321"/>
        <v>0</v>
      </c>
      <c r="F133" s="27"/>
      <c r="G133" s="27">
        <f t="shared" ca="1" si="323"/>
        <v>1000</v>
      </c>
      <c r="H133" s="27"/>
      <c r="I133" s="27">
        <f t="shared" ca="1" si="325"/>
        <v>1300</v>
      </c>
      <c r="J133" s="27"/>
      <c r="K133" s="27">
        <f t="shared" ca="1" si="327"/>
        <v>41097</v>
      </c>
      <c r="L133" s="27">
        <f t="shared" ref="L133:L162" ca="1" si="337">$C133+$D133+$F133+$H133</f>
        <v>1011</v>
      </c>
      <c r="M133" s="27">
        <f t="shared" ca="1" si="328"/>
        <v>30917</v>
      </c>
      <c r="N133" s="27"/>
      <c r="O133" s="27">
        <f t="shared" ca="1" si="330"/>
        <v>24714</v>
      </c>
      <c r="P133" s="27"/>
      <c r="Q133" s="27">
        <f t="shared" ca="1" si="332"/>
        <v>39600</v>
      </c>
    </row>
    <row r="134" spans="1:17" x14ac:dyDescent="0.3">
      <c r="A134" s="26">
        <f t="shared" si="31"/>
        <v>8</v>
      </c>
      <c r="B134" s="35" t="s">
        <v>50</v>
      </c>
      <c r="C134" s="27">
        <f t="shared" ref="C134:C162" ca="1" si="338">OFFSET($D$50,0,A134)</f>
        <v>3600</v>
      </c>
      <c r="D134" s="27">
        <f t="shared" ca="1" si="336"/>
        <v>0</v>
      </c>
      <c r="E134" s="27">
        <f t="shared" ca="1" si="321"/>
        <v>0</v>
      </c>
      <c r="F134" s="27">
        <f t="shared" ref="F134:F162" ca="1" si="339">IF(G133&gt;0,-MIN($C134+$H134,G133),0)</f>
        <v>-1000</v>
      </c>
      <c r="G134" s="27">
        <f t="shared" ca="1" si="323"/>
        <v>0</v>
      </c>
      <c r="H134" s="27"/>
      <c r="I134" s="27">
        <f t="shared" ca="1" si="325"/>
        <v>1300</v>
      </c>
      <c r="J134" s="27"/>
      <c r="K134" s="27">
        <f t="shared" ca="1" si="327"/>
        <v>41097</v>
      </c>
      <c r="L134" s="27">
        <f t="shared" ca="1" si="337"/>
        <v>2600</v>
      </c>
      <c r="M134" s="27">
        <f t="shared" ca="1" si="328"/>
        <v>33517</v>
      </c>
      <c r="N134" s="27"/>
      <c r="O134" s="27">
        <f t="shared" ca="1" si="330"/>
        <v>24714</v>
      </c>
      <c r="P134" s="27"/>
      <c r="Q134" s="27">
        <f t="shared" ca="1" si="332"/>
        <v>39600</v>
      </c>
    </row>
    <row r="135" spans="1:17" x14ac:dyDescent="0.3">
      <c r="A135" s="26">
        <f t="shared" si="31"/>
        <v>8</v>
      </c>
      <c r="B135" s="35" t="s">
        <v>52</v>
      </c>
      <c r="C135" s="27">
        <f t="shared" ref="C135:C162" ca="1" si="340">OFFSET($D$53,0,A135)</f>
        <v>5040</v>
      </c>
      <c r="D135" s="27"/>
      <c r="E135" s="27">
        <f t="shared" ca="1" si="321"/>
        <v>0</v>
      </c>
      <c r="F135" s="27">
        <f t="shared" ref="F135:F162" ca="1" si="341">IF($D$18&gt;G134,MIN($D$18-G134,$C135-$D135),0)</f>
        <v>1000</v>
      </c>
      <c r="G135" s="27">
        <f t="shared" ca="1" si="323"/>
        <v>1000</v>
      </c>
      <c r="H135" s="27">
        <f t="shared" ref="H135:H162" ca="1" si="342">IF($D$19&gt;I134,MIN($D$19-I134,$C135-$D135-$F135),0)</f>
        <v>0</v>
      </c>
      <c r="I135" s="27">
        <f t="shared" ca="1" si="325"/>
        <v>1300</v>
      </c>
      <c r="J135" s="27"/>
      <c r="K135" s="27">
        <f t="shared" ca="1" si="327"/>
        <v>41097</v>
      </c>
      <c r="L135" s="27"/>
      <c r="M135" s="27">
        <f t="shared" ca="1" si="328"/>
        <v>33517</v>
      </c>
      <c r="N135" s="27">
        <f t="shared" ref="N135:N162" ca="1" si="343">IF(OFFSET($D$40,0,A135),C135-D135-F135-H135,0)</f>
        <v>4040</v>
      </c>
      <c r="O135" s="27">
        <f t="shared" ca="1" si="330"/>
        <v>28754</v>
      </c>
      <c r="P135" s="27">
        <f t="shared" ref="P135" ca="1" si="344">IF(OFFSET($D$40,0,A137),0,C135-D135-F135-H135)</f>
        <v>0</v>
      </c>
      <c r="Q135" s="27">
        <f t="shared" ca="1" si="332"/>
        <v>39600</v>
      </c>
    </row>
    <row r="136" spans="1:17" x14ac:dyDescent="0.3">
      <c r="A136" s="26">
        <f t="shared" si="31"/>
        <v>8</v>
      </c>
      <c r="B136" s="35" t="s">
        <v>53</v>
      </c>
      <c r="C136" s="27">
        <f t="shared" ref="C136:C162" ca="1" si="345">OFFSET($D$54,0,A136)</f>
        <v>3960</v>
      </c>
      <c r="D136" s="27"/>
      <c r="E136" s="27">
        <f t="shared" ca="1" si="321"/>
        <v>0</v>
      </c>
      <c r="F136" s="27"/>
      <c r="G136" s="27">
        <f t="shared" ca="1" si="323"/>
        <v>1000</v>
      </c>
      <c r="H136" s="27">
        <f t="shared" ca="1" si="342"/>
        <v>0</v>
      </c>
      <c r="I136" s="27">
        <f t="shared" ca="1" si="325"/>
        <v>1300</v>
      </c>
      <c r="J136" s="27"/>
      <c r="K136" s="27">
        <f t="shared" ca="1" si="327"/>
        <v>41097</v>
      </c>
      <c r="L136" s="27"/>
      <c r="M136" s="27">
        <f t="shared" ca="1" si="328"/>
        <v>33517</v>
      </c>
      <c r="N136" s="27">
        <f t="shared" ca="1" si="343"/>
        <v>3960</v>
      </c>
      <c r="O136" s="27">
        <f t="shared" ca="1" si="330"/>
        <v>32714</v>
      </c>
      <c r="P136" s="27">
        <f t="shared" ref="P136:P162" ca="1" si="346">IF(OFFSET($D$40,0,A137),0,C136-D136-F136-H136)</f>
        <v>0</v>
      </c>
      <c r="Q136" s="27">
        <f t="shared" ca="1" si="332"/>
        <v>39600</v>
      </c>
    </row>
    <row r="137" spans="1:17" x14ac:dyDescent="0.3">
      <c r="A137" s="26">
        <f t="shared" si="31"/>
        <v>8</v>
      </c>
      <c r="B137" s="35" t="s">
        <v>54</v>
      </c>
      <c r="C137" s="27"/>
      <c r="D137" s="27"/>
      <c r="E137" s="27">
        <f t="shared" ca="1" si="321"/>
        <v>0</v>
      </c>
      <c r="F137" s="27"/>
      <c r="G137" s="27">
        <f t="shared" ca="1" si="323"/>
        <v>1000</v>
      </c>
      <c r="H137" s="27">
        <f t="shared" ref="H137:H162" ca="1" si="347">IF(OFFSET($D$40,0,A137),-I136,0)</f>
        <v>-1300</v>
      </c>
      <c r="I137" s="27">
        <f t="shared" ca="1" si="325"/>
        <v>0</v>
      </c>
      <c r="J137" s="27"/>
      <c r="K137" s="27">
        <f t="shared" ca="1" si="327"/>
        <v>41097</v>
      </c>
      <c r="L137" s="27"/>
      <c r="M137" s="27">
        <f t="shared" ca="1" si="328"/>
        <v>33517</v>
      </c>
      <c r="N137" s="27">
        <f t="shared" ref="N137:N162" ca="1" si="348">IF(OFFSET($D$40,0,A137),-H137,0)</f>
        <v>1300</v>
      </c>
      <c r="O137" s="27">
        <f t="shared" ca="1" si="330"/>
        <v>34014</v>
      </c>
      <c r="P137" s="27">
        <f t="shared" ref="P137:P162" ca="1" si="349">IF(OFFSET($D$40,0,A137),0,C137)</f>
        <v>0</v>
      </c>
      <c r="Q137" s="27">
        <f t="shared" ca="1" si="332"/>
        <v>39600</v>
      </c>
    </row>
    <row r="138" spans="1:17" x14ac:dyDescent="0.3">
      <c r="A138" s="26">
        <f t="shared" ref="A138:A162" si="350">A137+1</f>
        <v>9</v>
      </c>
      <c r="B138" s="34" t="str">
        <f t="shared" ref="B138" ca="1" si="351">UPPER(OFFSET($D$36,0,A138))</f>
        <v>MAJ</v>
      </c>
      <c r="C138" s="25"/>
      <c r="D138" s="25"/>
      <c r="E138" s="25">
        <f t="shared" ref="E138:E162" ca="1" si="352">E137</f>
        <v>0</v>
      </c>
      <c r="F138" s="25"/>
      <c r="G138" s="25">
        <f t="shared" ref="G138:G162" ca="1" si="353">G137</f>
        <v>1000</v>
      </c>
      <c r="H138" s="25"/>
      <c r="I138" s="25">
        <f t="shared" ref="I138:I162" ca="1" si="354">I137</f>
        <v>0</v>
      </c>
      <c r="J138" s="25"/>
      <c r="K138" s="25">
        <f t="shared" ref="K138:K162" ca="1" si="355">K137</f>
        <v>41097</v>
      </c>
      <c r="L138" s="25"/>
      <c r="M138" s="25">
        <f t="shared" ref="M138:M162" ca="1" si="356">M137</f>
        <v>33517</v>
      </c>
      <c r="N138" s="25"/>
      <c r="O138" s="25">
        <f t="shared" ref="O138:O162" ca="1" si="357">O137</f>
        <v>34014</v>
      </c>
      <c r="P138" s="25"/>
      <c r="Q138" s="25">
        <f t="shared" ref="Q138:Q162" ca="1" si="358">Q137</f>
        <v>39600</v>
      </c>
    </row>
    <row r="139" spans="1:17" x14ac:dyDescent="0.3">
      <c r="A139" s="26">
        <f t="shared" ref="A139:A162" si="359">A138</f>
        <v>9</v>
      </c>
      <c r="B139" s="35" t="s">
        <v>51</v>
      </c>
      <c r="C139" s="27">
        <f t="shared" ref="C139:C162" ca="1" si="360">OFFSET($D$52,0,A139)</f>
        <v>7049</v>
      </c>
      <c r="D139" s="27">
        <f t="shared" ref="D139:D162" ca="1" si="361">IF($D$17&gt;E138,MIN($D$17-E138,$C139),0)</f>
        <v>6000</v>
      </c>
      <c r="E139" s="27">
        <f t="shared" ref="E139:E145" ca="1" si="362">E138+D139</f>
        <v>6000</v>
      </c>
      <c r="F139" s="27">
        <f t="shared" ref="F139:F162" ca="1" si="363">IF($D$18&gt;G138,MIN($D$18-G138,$C139-$D139),0)</f>
        <v>0</v>
      </c>
      <c r="G139" s="27">
        <f t="shared" ref="G139:G145" ca="1" si="364">G138+F139</f>
        <v>1000</v>
      </c>
      <c r="H139" s="27">
        <f t="shared" ref="H139:H162" ca="1" si="365">IF($D$19&gt;I138,MIN($D$19-I138,$C139-$D139-$F139),0)</f>
        <v>1049</v>
      </c>
      <c r="I139" s="27">
        <f t="shared" ref="I139:I145" ca="1" si="366">I138+H139</f>
        <v>1049</v>
      </c>
      <c r="J139" s="27">
        <f t="shared" ref="J139:J162" ca="1" si="367">C139-N139</f>
        <v>7049</v>
      </c>
      <c r="K139" s="27">
        <f t="shared" ref="K139:K145" ca="1" si="368">K138+J139</f>
        <v>48146</v>
      </c>
      <c r="L139" s="27"/>
      <c r="M139" s="27">
        <f t="shared" ref="M139:M145" ca="1" si="369">M138+L139</f>
        <v>33517</v>
      </c>
      <c r="N139" s="27">
        <f t="shared" ref="N139:N162" ca="1" si="370">IF(OFFSET($D$40,0,A139),C139-D139-F139-H139,0)</f>
        <v>0</v>
      </c>
      <c r="O139" s="27">
        <f t="shared" ref="O139:O145" ca="1" si="371">O138+N139</f>
        <v>34014</v>
      </c>
      <c r="P139" s="27">
        <f t="shared" ref="P139" ca="1" si="372">IF(OFFSET($D$40,0,A145),0,C139-D139-F139-H139)</f>
        <v>0</v>
      </c>
      <c r="Q139" s="27">
        <f t="shared" ref="Q139:Q145" ca="1" si="373">Q138+P139</f>
        <v>39600</v>
      </c>
    </row>
    <row r="140" spans="1:17" x14ac:dyDescent="0.3">
      <c r="A140" s="26">
        <f t="shared" si="359"/>
        <v>9</v>
      </c>
      <c r="B140" s="35" t="s">
        <v>26</v>
      </c>
      <c r="C140" s="27">
        <f t="shared" ref="C140:C162" ca="1" si="374">OFFSET($D$48,0,A140)</f>
        <v>0</v>
      </c>
      <c r="D140" s="27"/>
      <c r="E140" s="27">
        <f t="shared" ca="1" si="362"/>
        <v>6000</v>
      </c>
      <c r="F140" s="27"/>
      <c r="G140" s="27">
        <f t="shared" ca="1" si="364"/>
        <v>1000</v>
      </c>
      <c r="H140" s="27"/>
      <c r="I140" s="27">
        <f t="shared" ca="1" si="366"/>
        <v>1049</v>
      </c>
      <c r="J140" s="27"/>
      <c r="K140" s="27">
        <f t="shared" ca="1" si="368"/>
        <v>48146</v>
      </c>
      <c r="L140" s="27">
        <f t="shared" ref="L140:L162" ca="1" si="375">C140</f>
        <v>0</v>
      </c>
      <c r="M140" s="27">
        <f t="shared" ca="1" si="369"/>
        <v>33517</v>
      </c>
      <c r="N140" s="27"/>
      <c r="O140" s="27">
        <f t="shared" ca="1" si="371"/>
        <v>34014</v>
      </c>
      <c r="P140" s="27"/>
      <c r="Q140" s="27">
        <f t="shared" ca="1" si="373"/>
        <v>39600</v>
      </c>
    </row>
    <row r="141" spans="1:17" x14ac:dyDescent="0.3">
      <c r="A141" s="26">
        <f t="shared" si="359"/>
        <v>9</v>
      </c>
      <c r="B141" s="35" t="s">
        <v>49</v>
      </c>
      <c r="C141" s="27">
        <f t="shared" ref="C141:C162" ca="1" si="376">OFFSET($D$49,0,A141)</f>
        <v>5580</v>
      </c>
      <c r="D141" s="27">
        <f t="shared" ref="D141:D162" ca="1" si="377">IF(E140&gt;0,-MIN($C141+$F141+$H141,E140),0)</f>
        <v>-5580</v>
      </c>
      <c r="E141" s="27">
        <f t="shared" ca="1" si="362"/>
        <v>420</v>
      </c>
      <c r="F141" s="27"/>
      <c r="G141" s="27">
        <f t="shared" ca="1" si="364"/>
        <v>1000</v>
      </c>
      <c r="H141" s="27"/>
      <c r="I141" s="27">
        <f t="shared" ca="1" si="366"/>
        <v>1049</v>
      </c>
      <c r="J141" s="27"/>
      <c r="K141" s="27">
        <f t="shared" ca="1" si="368"/>
        <v>48146</v>
      </c>
      <c r="L141" s="27">
        <f t="shared" ref="L141:L162" ca="1" si="378">$C141+$D141+$F141+$H141</f>
        <v>0</v>
      </c>
      <c r="M141" s="27">
        <f t="shared" ca="1" si="369"/>
        <v>33517</v>
      </c>
      <c r="N141" s="27"/>
      <c r="O141" s="27">
        <f t="shared" ca="1" si="371"/>
        <v>34014</v>
      </c>
      <c r="P141" s="27"/>
      <c r="Q141" s="27">
        <f t="shared" ca="1" si="373"/>
        <v>39600</v>
      </c>
    </row>
    <row r="142" spans="1:17" x14ac:dyDescent="0.3">
      <c r="A142" s="26">
        <f t="shared" si="359"/>
        <v>9</v>
      </c>
      <c r="B142" s="35" t="s">
        <v>50</v>
      </c>
      <c r="C142" s="27">
        <f t="shared" ref="C142:C162" ca="1" si="379">OFFSET($D$50,0,A142)</f>
        <v>3720</v>
      </c>
      <c r="D142" s="27">
        <f t="shared" ca="1" si="377"/>
        <v>-420</v>
      </c>
      <c r="E142" s="27">
        <f t="shared" ca="1" si="362"/>
        <v>0</v>
      </c>
      <c r="F142" s="27">
        <f t="shared" ref="F142:F162" ca="1" si="380">IF(G141&gt;0,-MIN($C142+$H142,G141),0)</f>
        <v>-1000</v>
      </c>
      <c r="G142" s="27">
        <f t="shared" ca="1" si="364"/>
        <v>0</v>
      </c>
      <c r="H142" s="27"/>
      <c r="I142" s="27">
        <f t="shared" ca="1" si="366"/>
        <v>1049</v>
      </c>
      <c r="J142" s="27"/>
      <c r="K142" s="27">
        <f t="shared" ca="1" si="368"/>
        <v>48146</v>
      </c>
      <c r="L142" s="27">
        <f t="shared" ca="1" si="378"/>
        <v>2300</v>
      </c>
      <c r="M142" s="27">
        <f t="shared" ca="1" si="369"/>
        <v>35817</v>
      </c>
      <c r="N142" s="27"/>
      <c r="O142" s="27">
        <f t="shared" ca="1" si="371"/>
        <v>34014</v>
      </c>
      <c r="P142" s="27"/>
      <c r="Q142" s="27">
        <f t="shared" ca="1" si="373"/>
        <v>39600</v>
      </c>
    </row>
    <row r="143" spans="1:17" x14ac:dyDescent="0.3">
      <c r="A143" s="26">
        <f t="shared" si="359"/>
        <v>9</v>
      </c>
      <c r="B143" s="35" t="s">
        <v>52</v>
      </c>
      <c r="C143" s="27">
        <f t="shared" ref="C143:C162" ca="1" si="381">OFFSET($D$53,0,A143)</f>
        <v>5208</v>
      </c>
      <c r="D143" s="27"/>
      <c r="E143" s="27">
        <f t="shared" ca="1" si="362"/>
        <v>0</v>
      </c>
      <c r="F143" s="27">
        <f t="shared" ref="F143:F162" ca="1" si="382">IF($D$18&gt;G142,MIN($D$18-G142,$C143-$D143),0)</f>
        <v>1000</v>
      </c>
      <c r="G143" s="27">
        <f t="shared" ca="1" si="364"/>
        <v>1000</v>
      </c>
      <c r="H143" s="27">
        <f t="shared" ref="H143:H162" ca="1" si="383">IF($D$19&gt;I142,MIN($D$19-I142,$C143-$D143-$F143),0)</f>
        <v>251</v>
      </c>
      <c r="I143" s="27">
        <f t="shared" ca="1" si="366"/>
        <v>1300</v>
      </c>
      <c r="J143" s="27"/>
      <c r="K143" s="27">
        <f t="shared" ca="1" si="368"/>
        <v>48146</v>
      </c>
      <c r="L143" s="27"/>
      <c r="M143" s="27">
        <f t="shared" ca="1" si="369"/>
        <v>35817</v>
      </c>
      <c r="N143" s="27">
        <f t="shared" ref="N143:N162" ca="1" si="384">IF(OFFSET($D$40,0,A143),C143-D143-F143-H143,0)</f>
        <v>3957</v>
      </c>
      <c r="O143" s="27">
        <f t="shared" ca="1" si="371"/>
        <v>37971</v>
      </c>
      <c r="P143" s="27">
        <f t="shared" ref="P143" ca="1" si="385">IF(OFFSET($D$40,0,A145),0,C143-D143-F143-H143)</f>
        <v>0</v>
      </c>
      <c r="Q143" s="27">
        <f t="shared" ca="1" si="373"/>
        <v>39600</v>
      </c>
    </row>
    <row r="144" spans="1:17" x14ac:dyDescent="0.3">
      <c r="A144" s="26">
        <f t="shared" si="359"/>
        <v>9</v>
      </c>
      <c r="B144" s="35" t="s">
        <v>53</v>
      </c>
      <c r="C144" s="27">
        <f t="shared" ref="C144:C162" ca="1" si="386">OFFSET($D$54,0,A144)</f>
        <v>4092</v>
      </c>
      <c r="D144" s="27"/>
      <c r="E144" s="27">
        <f t="shared" ca="1" si="362"/>
        <v>0</v>
      </c>
      <c r="F144" s="27"/>
      <c r="G144" s="27">
        <f t="shared" ca="1" si="364"/>
        <v>1000</v>
      </c>
      <c r="H144" s="27">
        <f t="shared" ca="1" si="383"/>
        <v>0</v>
      </c>
      <c r="I144" s="27">
        <f t="shared" ca="1" si="366"/>
        <v>1300</v>
      </c>
      <c r="J144" s="27"/>
      <c r="K144" s="27">
        <f t="shared" ca="1" si="368"/>
        <v>48146</v>
      </c>
      <c r="L144" s="27"/>
      <c r="M144" s="27">
        <f t="shared" ca="1" si="369"/>
        <v>35817</v>
      </c>
      <c r="N144" s="27">
        <f t="shared" ca="1" si="384"/>
        <v>4092</v>
      </c>
      <c r="O144" s="27">
        <f t="shared" ca="1" si="371"/>
        <v>42063</v>
      </c>
      <c r="P144" s="27">
        <f t="shared" ref="P144:P162" ca="1" si="387">IF(OFFSET($D$40,0,A145),0,C144-D144-F144-H144)</f>
        <v>0</v>
      </c>
      <c r="Q144" s="27">
        <f t="shared" ca="1" si="373"/>
        <v>39600</v>
      </c>
    </row>
    <row r="145" spans="1:17" x14ac:dyDescent="0.3">
      <c r="A145" s="26">
        <f t="shared" si="359"/>
        <v>9</v>
      </c>
      <c r="B145" s="35" t="s">
        <v>54</v>
      </c>
      <c r="C145" s="27"/>
      <c r="D145" s="27"/>
      <c r="E145" s="27">
        <f t="shared" ca="1" si="362"/>
        <v>0</v>
      </c>
      <c r="F145" s="27"/>
      <c r="G145" s="27">
        <f t="shared" ca="1" si="364"/>
        <v>1000</v>
      </c>
      <c r="H145" s="27">
        <f t="shared" ref="H145:H162" ca="1" si="388">IF(OFFSET($D$40,0,A145),-I144,0)</f>
        <v>-1300</v>
      </c>
      <c r="I145" s="27">
        <f t="shared" ca="1" si="366"/>
        <v>0</v>
      </c>
      <c r="J145" s="27"/>
      <c r="K145" s="27">
        <f t="shared" ca="1" si="368"/>
        <v>48146</v>
      </c>
      <c r="L145" s="27"/>
      <c r="M145" s="27">
        <f t="shared" ca="1" si="369"/>
        <v>35817</v>
      </c>
      <c r="N145" s="27">
        <f t="shared" ref="N145:N162" ca="1" si="389">IF(OFFSET($D$40,0,A145),-H145,0)</f>
        <v>1300</v>
      </c>
      <c r="O145" s="27">
        <f t="shared" ca="1" si="371"/>
        <v>43363</v>
      </c>
      <c r="P145" s="27">
        <f t="shared" ref="P145:P162" ca="1" si="390">IF(OFFSET($D$40,0,A145),0,C145)</f>
        <v>0</v>
      </c>
      <c r="Q145" s="27">
        <f t="shared" ca="1" si="373"/>
        <v>39600</v>
      </c>
    </row>
    <row r="146" spans="1:17" x14ac:dyDescent="0.3">
      <c r="A146" s="26">
        <f t="shared" ref="A146:A162" si="391">A145+1</f>
        <v>10</v>
      </c>
      <c r="B146" s="34" t="str">
        <f t="shared" ref="B146" ca="1" si="392">UPPER(OFFSET($D$36,0,A146))</f>
        <v>CZERWIEC</v>
      </c>
      <c r="C146" s="25"/>
      <c r="D146" s="25"/>
      <c r="E146" s="25">
        <f t="shared" ref="E146:E162" ca="1" si="393">E145</f>
        <v>0</v>
      </c>
      <c r="F146" s="25"/>
      <c r="G146" s="25">
        <f t="shared" ref="G146:G162" ca="1" si="394">G145</f>
        <v>1000</v>
      </c>
      <c r="H146" s="25"/>
      <c r="I146" s="25">
        <f t="shared" ref="I146:I162" ca="1" si="395">I145</f>
        <v>0</v>
      </c>
      <c r="J146" s="25"/>
      <c r="K146" s="25">
        <f t="shared" ref="K146:K162" ca="1" si="396">K145</f>
        <v>48146</v>
      </c>
      <c r="L146" s="25"/>
      <c r="M146" s="25">
        <f t="shared" ref="M146:M162" ca="1" si="397">M145</f>
        <v>35817</v>
      </c>
      <c r="N146" s="25"/>
      <c r="O146" s="25">
        <f t="shared" ref="O146:O162" ca="1" si="398">O145</f>
        <v>43363</v>
      </c>
      <c r="P146" s="25"/>
      <c r="Q146" s="25">
        <f t="shared" ref="Q146:Q162" ca="1" si="399">Q145</f>
        <v>39600</v>
      </c>
    </row>
    <row r="147" spans="1:17" x14ac:dyDescent="0.3">
      <c r="A147" s="26">
        <f t="shared" ref="A147:A162" si="400">A146</f>
        <v>10</v>
      </c>
      <c r="B147" s="35" t="s">
        <v>51</v>
      </c>
      <c r="C147" s="27">
        <f t="shared" ref="C147:C162" ca="1" si="401">OFFSET($D$52,0,A147)</f>
        <v>8911</v>
      </c>
      <c r="D147" s="27">
        <f t="shared" ref="D147:D162" ca="1" si="402">IF($D$17&gt;E146,MIN($D$17-E146,$C147),0)</f>
        <v>6000</v>
      </c>
      <c r="E147" s="27">
        <f t="shared" ref="E147:E153" ca="1" si="403">E146+D147</f>
        <v>6000</v>
      </c>
      <c r="F147" s="27">
        <f t="shared" ref="F147:F162" ca="1" si="404">IF($D$18&gt;G146,MIN($D$18-G146,$C147-$D147),0)</f>
        <v>0</v>
      </c>
      <c r="G147" s="27">
        <f t="shared" ref="G147:G153" ca="1" si="405">G146+F147</f>
        <v>1000</v>
      </c>
      <c r="H147" s="27">
        <f t="shared" ref="H147:H162" ca="1" si="406">IF($D$19&gt;I146,MIN($D$19-I146,$C147-$D147-$F147),0)</f>
        <v>1300</v>
      </c>
      <c r="I147" s="27">
        <f t="shared" ref="I147:I153" ca="1" si="407">I146+H147</f>
        <v>1300</v>
      </c>
      <c r="J147" s="27">
        <f t="shared" ref="J147:J162" ca="1" si="408">C147-N147</f>
        <v>7300</v>
      </c>
      <c r="K147" s="27">
        <f t="shared" ref="K147:K153" ca="1" si="409">K146+J147</f>
        <v>55446</v>
      </c>
      <c r="L147" s="27"/>
      <c r="M147" s="27">
        <f t="shared" ref="M147:M153" ca="1" si="410">M146+L147</f>
        <v>35817</v>
      </c>
      <c r="N147" s="27">
        <f t="shared" ref="N147:N162" ca="1" si="411">IF(OFFSET($D$40,0,A147),C147-D147-F147-H147,0)</f>
        <v>1611</v>
      </c>
      <c r="O147" s="27">
        <f t="shared" ref="O147:O153" ca="1" si="412">O146+N147</f>
        <v>44974</v>
      </c>
      <c r="P147" s="27">
        <f t="shared" ref="P147" ca="1" si="413">IF(OFFSET($D$40,0,A153),0,C147-D147-F147-H147)</f>
        <v>0</v>
      </c>
      <c r="Q147" s="27">
        <f t="shared" ref="Q147:Q153" ca="1" si="414">Q146+P147</f>
        <v>39600</v>
      </c>
    </row>
    <row r="148" spans="1:17" x14ac:dyDescent="0.3">
      <c r="A148" s="26">
        <f t="shared" si="359"/>
        <v>10</v>
      </c>
      <c r="B148" s="35" t="s">
        <v>26</v>
      </c>
      <c r="C148" s="27">
        <f t="shared" ref="C148:C162" ca="1" si="415">OFFSET($D$48,0,A148)</f>
        <v>0</v>
      </c>
      <c r="D148" s="27"/>
      <c r="E148" s="27">
        <f t="shared" ca="1" si="403"/>
        <v>6000</v>
      </c>
      <c r="F148" s="27"/>
      <c r="G148" s="27">
        <f t="shared" ca="1" si="405"/>
        <v>1000</v>
      </c>
      <c r="H148" s="27"/>
      <c r="I148" s="27">
        <f t="shared" ca="1" si="407"/>
        <v>1300</v>
      </c>
      <c r="J148" s="27"/>
      <c r="K148" s="27">
        <f t="shared" ca="1" si="409"/>
        <v>55446</v>
      </c>
      <c r="L148" s="27">
        <f t="shared" ref="L148:L162" ca="1" si="416">C148</f>
        <v>0</v>
      </c>
      <c r="M148" s="27">
        <f t="shared" ca="1" si="410"/>
        <v>35817</v>
      </c>
      <c r="N148" s="27"/>
      <c r="O148" s="27">
        <f t="shared" ca="1" si="412"/>
        <v>44974</v>
      </c>
      <c r="P148" s="27"/>
      <c r="Q148" s="27">
        <f t="shared" ca="1" si="414"/>
        <v>39600</v>
      </c>
    </row>
    <row r="149" spans="1:17" x14ac:dyDescent="0.3">
      <c r="A149" s="26">
        <f t="shared" si="359"/>
        <v>10</v>
      </c>
      <c r="B149" s="35" t="s">
        <v>49</v>
      </c>
      <c r="C149" s="27">
        <f t="shared" ref="C149:C162" ca="1" si="417">OFFSET($D$49,0,A149)</f>
        <v>5400</v>
      </c>
      <c r="D149" s="27">
        <f t="shared" ref="D149:D162" ca="1" si="418">IF(E148&gt;0,-MIN($C149+$F149+$H149,E148),0)</f>
        <v>-5400</v>
      </c>
      <c r="E149" s="27">
        <f t="shared" ca="1" si="403"/>
        <v>600</v>
      </c>
      <c r="F149" s="27"/>
      <c r="G149" s="27">
        <f t="shared" ca="1" si="405"/>
        <v>1000</v>
      </c>
      <c r="H149" s="27"/>
      <c r="I149" s="27">
        <f t="shared" ca="1" si="407"/>
        <v>1300</v>
      </c>
      <c r="J149" s="27"/>
      <c r="K149" s="27">
        <f t="shared" ca="1" si="409"/>
        <v>55446</v>
      </c>
      <c r="L149" s="27">
        <f t="shared" ref="L149:L162" ca="1" si="419">$C149+$D149+$F149+$H149</f>
        <v>0</v>
      </c>
      <c r="M149" s="27">
        <f t="shared" ca="1" si="410"/>
        <v>35817</v>
      </c>
      <c r="N149" s="27"/>
      <c r="O149" s="27">
        <f t="shared" ca="1" si="412"/>
        <v>44974</v>
      </c>
      <c r="P149" s="27"/>
      <c r="Q149" s="27">
        <f t="shared" ca="1" si="414"/>
        <v>39600</v>
      </c>
    </row>
    <row r="150" spans="1:17" x14ac:dyDescent="0.3">
      <c r="A150" s="26">
        <f t="shared" si="359"/>
        <v>10</v>
      </c>
      <c r="B150" s="35" t="s">
        <v>50</v>
      </c>
      <c r="C150" s="27">
        <f t="shared" ref="C150:C162" ca="1" si="420">OFFSET($D$50,0,A150)</f>
        <v>3600</v>
      </c>
      <c r="D150" s="27">
        <f t="shared" ca="1" si="418"/>
        <v>-600</v>
      </c>
      <c r="E150" s="27">
        <f t="shared" ca="1" si="403"/>
        <v>0</v>
      </c>
      <c r="F150" s="27">
        <f t="shared" ref="F150:F162" ca="1" si="421">IF(G149&gt;0,-MIN($C150+$H150,G149),0)</f>
        <v>-1000</v>
      </c>
      <c r="G150" s="27">
        <f t="shared" ca="1" si="405"/>
        <v>0</v>
      </c>
      <c r="H150" s="27"/>
      <c r="I150" s="27">
        <f t="shared" ca="1" si="407"/>
        <v>1300</v>
      </c>
      <c r="J150" s="27"/>
      <c r="K150" s="27">
        <f t="shared" ca="1" si="409"/>
        <v>55446</v>
      </c>
      <c r="L150" s="27">
        <f t="shared" ca="1" si="419"/>
        <v>2000</v>
      </c>
      <c r="M150" s="27">
        <f t="shared" ca="1" si="410"/>
        <v>37817</v>
      </c>
      <c r="N150" s="27"/>
      <c r="O150" s="27">
        <f t="shared" ca="1" si="412"/>
        <v>44974</v>
      </c>
      <c r="P150" s="27"/>
      <c r="Q150" s="27">
        <f t="shared" ca="1" si="414"/>
        <v>39600</v>
      </c>
    </row>
    <row r="151" spans="1:17" x14ac:dyDescent="0.3">
      <c r="A151" s="26">
        <f t="shared" si="359"/>
        <v>10</v>
      </c>
      <c r="B151" s="35" t="s">
        <v>52</v>
      </c>
      <c r="C151" s="27">
        <f t="shared" ref="C151:C162" ca="1" si="422">OFFSET($D$53,0,A151)</f>
        <v>5040</v>
      </c>
      <c r="D151" s="27"/>
      <c r="E151" s="27">
        <f t="shared" ca="1" si="403"/>
        <v>0</v>
      </c>
      <c r="F151" s="27">
        <f t="shared" ref="F151:F162" ca="1" si="423">IF($D$18&gt;G150,MIN($D$18-G150,$C151-$D151),0)</f>
        <v>1000</v>
      </c>
      <c r="G151" s="27">
        <f t="shared" ca="1" si="405"/>
        <v>1000</v>
      </c>
      <c r="H151" s="27">
        <f t="shared" ref="H151:H162" ca="1" si="424">IF($D$19&gt;I150,MIN($D$19-I150,$C151-$D151-$F151),0)</f>
        <v>0</v>
      </c>
      <c r="I151" s="27">
        <f t="shared" ca="1" si="407"/>
        <v>1300</v>
      </c>
      <c r="J151" s="27"/>
      <c r="K151" s="27">
        <f t="shared" ca="1" si="409"/>
        <v>55446</v>
      </c>
      <c r="L151" s="27"/>
      <c r="M151" s="27">
        <f t="shared" ca="1" si="410"/>
        <v>37817</v>
      </c>
      <c r="N151" s="27">
        <f t="shared" ref="N151:N162" ca="1" si="425">IF(OFFSET($D$40,0,A151),C151-D151-F151-H151,0)</f>
        <v>4040</v>
      </c>
      <c r="O151" s="27">
        <f t="shared" ca="1" si="412"/>
        <v>49014</v>
      </c>
      <c r="P151" s="27">
        <f t="shared" ref="P151" ca="1" si="426">IF(OFFSET($D$40,0,A153),0,C151-D151-F151-H151)</f>
        <v>0</v>
      </c>
      <c r="Q151" s="27">
        <f t="shared" ca="1" si="414"/>
        <v>39600</v>
      </c>
    </row>
    <row r="152" spans="1:17" x14ac:dyDescent="0.3">
      <c r="A152" s="26">
        <f t="shared" si="359"/>
        <v>10</v>
      </c>
      <c r="B152" s="35" t="s">
        <v>53</v>
      </c>
      <c r="C152" s="27">
        <f t="shared" ref="C152:C162" ca="1" si="427">OFFSET($D$54,0,A152)</f>
        <v>3960</v>
      </c>
      <c r="D152" s="27"/>
      <c r="E152" s="27">
        <f t="shared" ca="1" si="403"/>
        <v>0</v>
      </c>
      <c r="F152" s="27"/>
      <c r="G152" s="27">
        <f t="shared" ca="1" si="405"/>
        <v>1000</v>
      </c>
      <c r="H152" s="27">
        <f t="shared" ca="1" si="424"/>
        <v>0</v>
      </c>
      <c r="I152" s="27">
        <f t="shared" ca="1" si="407"/>
        <v>1300</v>
      </c>
      <c r="J152" s="27"/>
      <c r="K152" s="27">
        <f t="shared" ca="1" si="409"/>
        <v>55446</v>
      </c>
      <c r="L152" s="27"/>
      <c r="M152" s="27">
        <f t="shared" ca="1" si="410"/>
        <v>37817</v>
      </c>
      <c r="N152" s="27">
        <f t="shared" ca="1" si="425"/>
        <v>3960</v>
      </c>
      <c r="O152" s="27">
        <f t="shared" ca="1" si="412"/>
        <v>52974</v>
      </c>
      <c r="P152" s="27">
        <f t="shared" ref="P152:P162" ca="1" si="428">IF(OFFSET($D$40,0,A153),0,C152-D152-F152-H152)</f>
        <v>0</v>
      </c>
      <c r="Q152" s="27">
        <f t="shared" ca="1" si="414"/>
        <v>39600</v>
      </c>
    </row>
    <row r="153" spans="1:17" x14ac:dyDescent="0.3">
      <c r="A153" s="26">
        <f t="shared" si="359"/>
        <v>10</v>
      </c>
      <c r="B153" s="35" t="s">
        <v>54</v>
      </c>
      <c r="C153" s="27"/>
      <c r="D153" s="27"/>
      <c r="E153" s="27">
        <f t="shared" ca="1" si="403"/>
        <v>0</v>
      </c>
      <c r="F153" s="27"/>
      <c r="G153" s="27">
        <f t="shared" ca="1" si="405"/>
        <v>1000</v>
      </c>
      <c r="H153" s="27">
        <f t="shared" ref="H153:H162" ca="1" si="429">IF(OFFSET($D$40,0,A153),-I152,0)</f>
        <v>-1300</v>
      </c>
      <c r="I153" s="27">
        <f t="shared" ca="1" si="407"/>
        <v>0</v>
      </c>
      <c r="J153" s="27"/>
      <c r="K153" s="27">
        <f t="shared" ca="1" si="409"/>
        <v>55446</v>
      </c>
      <c r="L153" s="27"/>
      <c r="M153" s="27">
        <f t="shared" ca="1" si="410"/>
        <v>37817</v>
      </c>
      <c r="N153" s="27">
        <f t="shared" ref="N153:N162" ca="1" si="430">IF(OFFSET($D$40,0,A153),-H153,0)</f>
        <v>1300</v>
      </c>
      <c r="O153" s="27">
        <f t="shared" ca="1" si="412"/>
        <v>54274</v>
      </c>
      <c r="P153" s="27">
        <f t="shared" ref="P153:P162" ca="1" si="431">IF(OFFSET($D$40,0,A153),0,C153)</f>
        <v>0</v>
      </c>
      <c r="Q153" s="27">
        <f t="shared" ca="1" si="414"/>
        <v>39600</v>
      </c>
    </row>
    <row r="154" spans="1:17" x14ac:dyDescent="0.3">
      <c r="A154" s="26">
        <f t="shared" ref="A154:A162" si="432">A153+1</f>
        <v>11</v>
      </c>
      <c r="B154" s="34" t="str">
        <f t="shared" ref="B154" ca="1" si="433">UPPER(OFFSET($D$36,0,A154))</f>
        <v>LIPIEC</v>
      </c>
      <c r="C154" s="25"/>
      <c r="D154" s="25"/>
      <c r="E154" s="25">
        <f t="shared" ref="E154:E162" ca="1" si="434">E153</f>
        <v>0</v>
      </c>
      <c r="F154" s="25"/>
      <c r="G154" s="25">
        <f t="shared" ref="G154:G162" ca="1" si="435">G153</f>
        <v>1000</v>
      </c>
      <c r="H154" s="25"/>
      <c r="I154" s="25">
        <f t="shared" ref="I154:I162" ca="1" si="436">I153</f>
        <v>0</v>
      </c>
      <c r="J154" s="25"/>
      <c r="K154" s="25">
        <f t="shared" ref="K154:K162" ca="1" si="437">K153</f>
        <v>55446</v>
      </c>
      <c r="L154" s="25"/>
      <c r="M154" s="25">
        <f t="shared" ref="M154:M162" ca="1" si="438">M153</f>
        <v>37817</v>
      </c>
      <c r="N154" s="25"/>
      <c r="O154" s="25">
        <f t="shared" ref="O154:O162" ca="1" si="439">O153</f>
        <v>54274</v>
      </c>
      <c r="P154" s="25"/>
      <c r="Q154" s="25">
        <f t="shared" ref="Q154:Q162" ca="1" si="440">Q153</f>
        <v>39600</v>
      </c>
    </row>
    <row r="155" spans="1:17" x14ac:dyDescent="0.3">
      <c r="A155" s="26">
        <f t="shared" ref="A155:A162" si="441">A154</f>
        <v>11</v>
      </c>
      <c r="B155" s="35" t="s">
        <v>51</v>
      </c>
      <c r="C155" s="27">
        <f t="shared" ref="C155:C162" ca="1" si="442">OFFSET($D$52,0,A155)</f>
        <v>9443</v>
      </c>
      <c r="D155" s="27">
        <f t="shared" ref="D155:D162" ca="1" si="443">IF($D$17&gt;E154,MIN($D$17-E154,$C155),0)</f>
        <v>6000</v>
      </c>
      <c r="E155" s="27">
        <f t="shared" ref="E155:E161" ca="1" si="444">E154+D155</f>
        <v>6000</v>
      </c>
      <c r="F155" s="27">
        <f t="shared" ref="F155:F162" ca="1" si="445">IF($D$18&gt;G154,MIN($D$18-G154,$C155-$D155),0)</f>
        <v>0</v>
      </c>
      <c r="G155" s="27">
        <f t="shared" ref="G155:G161" ca="1" si="446">G154+F155</f>
        <v>1000</v>
      </c>
      <c r="H155" s="27">
        <f t="shared" ref="H155:H162" ca="1" si="447">IF($D$19&gt;I154,MIN($D$19-I154,$C155-$D155-$F155),0)</f>
        <v>1300</v>
      </c>
      <c r="I155" s="27">
        <f t="shared" ref="I155:I161" ca="1" si="448">I154+H155</f>
        <v>1300</v>
      </c>
      <c r="J155" s="27">
        <f t="shared" ref="J155:J162" ca="1" si="449">C155-N155</f>
        <v>7300</v>
      </c>
      <c r="K155" s="27">
        <f t="shared" ref="K155:K161" ca="1" si="450">K154+J155</f>
        <v>62746</v>
      </c>
      <c r="L155" s="27"/>
      <c r="M155" s="27">
        <f t="shared" ref="M155:M161" ca="1" si="451">M154+L155</f>
        <v>37817</v>
      </c>
      <c r="N155" s="27">
        <f t="shared" ref="N155:N162" ca="1" si="452">IF(OFFSET($D$40,0,A155),C155-D155-F155-H155,0)</f>
        <v>2143</v>
      </c>
      <c r="O155" s="27">
        <f t="shared" ref="O155:O161" ca="1" si="453">O154+N155</f>
        <v>56417</v>
      </c>
      <c r="P155" s="27">
        <f t="shared" ref="P155" ca="1" si="454">IF(OFFSET($D$40,0,A161),0,C155-D155-F155-H155)</f>
        <v>0</v>
      </c>
      <c r="Q155" s="27">
        <f t="shared" ref="Q155:Q161" ca="1" si="455">Q154+P155</f>
        <v>39600</v>
      </c>
    </row>
    <row r="156" spans="1:17" x14ac:dyDescent="0.3">
      <c r="A156" s="26">
        <f t="shared" si="359"/>
        <v>11</v>
      </c>
      <c r="B156" s="35" t="s">
        <v>26</v>
      </c>
      <c r="C156" s="27">
        <f t="shared" ref="C156:C162" ca="1" si="456">OFFSET($D$48,0,A156)</f>
        <v>0</v>
      </c>
      <c r="D156" s="27"/>
      <c r="E156" s="27">
        <f t="shared" ca="1" si="444"/>
        <v>6000</v>
      </c>
      <c r="F156" s="27"/>
      <c r="G156" s="27">
        <f t="shared" ca="1" si="446"/>
        <v>1000</v>
      </c>
      <c r="H156" s="27"/>
      <c r="I156" s="27">
        <f t="shared" ca="1" si="448"/>
        <v>1300</v>
      </c>
      <c r="J156" s="27"/>
      <c r="K156" s="27">
        <f t="shared" ca="1" si="450"/>
        <v>62746</v>
      </c>
      <c r="L156" s="27">
        <f t="shared" ref="L156:L162" ca="1" si="457">C156</f>
        <v>0</v>
      </c>
      <c r="M156" s="27">
        <f t="shared" ca="1" si="451"/>
        <v>37817</v>
      </c>
      <c r="N156" s="27"/>
      <c r="O156" s="27">
        <f t="shared" ca="1" si="453"/>
        <v>56417</v>
      </c>
      <c r="P156" s="27"/>
      <c r="Q156" s="27">
        <f t="shared" ca="1" si="455"/>
        <v>39600</v>
      </c>
    </row>
    <row r="157" spans="1:17" x14ac:dyDescent="0.3">
      <c r="A157" s="26">
        <f t="shared" si="359"/>
        <v>11</v>
      </c>
      <c r="B157" s="35" t="s">
        <v>49</v>
      </c>
      <c r="C157" s="27">
        <f t="shared" ref="C157:C162" ca="1" si="458">OFFSET($D$49,0,A157)</f>
        <v>5580</v>
      </c>
      <c r="D157" s="27">
        <f t="shared" ref="D157:D162" ca="1" si="459">IF(E156&gt;0,-MIN($C157+$F157+$H157,E156),0)</f>
        <v>-5580</v>
      </c>
      <c r="E157" s="27">
        <f t="shared" ca="1" si="444"/>
        <v>420</v>
      </c>
      <c r="F157" s="27"/>
      <c r="G157" s="27">
        <f t="shared" ca="1" si="446"/>
        <v>1000</v>
      </c>
      <c r="H157" s="27"/>
      <c r="I157" s="27">
        <f t="shared" ca="1" si="448"/>
        <v>1300</v>
      </c>
      <c r="J157" s="27"/>
      <c r="K157" s="27">
        <f t="shared" ca="1" si="450"/>
        <v>62746</v>
      </c>
      <c r="L157" s="27">
        <f t="shared" ref="L157:L162" ca="1" si="460">$C157+$D157+$F157+$H157</f>
        <v>0</v>
      </c>
      <c r="M157" s="27">
        <f t="shared" ca="1" si="451"/>
        <v>37817</v>
      </c>
      <c r="N157" s="27"/>
      <c r="O157" s="27">
        <f t="shared" ca="1" si="453"/>
        <v>56417</v>
      </c>
      <c r="P157" s="27"/>
      <c r="Q157" s="27">
        <f t="shared" ca="1" si="455"/>
        <v>39600</v>
      </c>
    </row>
    <row r="158" spans="1:17" x14ac:dyDescent="0.3">
      <c r="A158" s="26">
        <f t="shared" si="359"/>
        <v>11</v>
      </c>
      <c r="B158" s="35" t="s">
        <v>50</v>
      </c>
      <c r="C158" s="27">
        <f t="shared" ref="C158:C162" ca="1" si="461">OFFSET($D$50,0,A158)</f>
        <v>3720</v>
      </c>
      <c r="D158" s="27">
        <f t="shared" ca="1" si="459"/>
        <v>-420</v>
      </c>
      <c r="E158" s="27">
        <f t="shared" ca="1" si="444"/>
        <v>0</v>
      </c>
      <c r="F158" s="27">
        <f t="shared" ref="F158:F162" ca="1" si="462">IF(G157&gt;0,-MIN($C158+$H158,G157),0)</f>
        <v>-1000</v>
      </c>
      <c r="G158" s="27">
        <f t="shared" ca="1" si="446"/>
        <v>0</v>
      </c>
      <c r="H158" s="27"/>
      <c r="I158" s="27">
        <f t="shared" ca="1" si="448"/>
        <v>1300</v>
      </c>
      <c r="J158" s="27"/>
      <c r="K158" s="27">
        <f t="shared" ca="1" si="450"/>
        <v>62746</v>
      </c>
      <c r="L158" s="27">
        <f t="shared" ca="1" si="460"/>
        <v>2300</v>
      </c>
      <c r="M158" s="27">
        <f t="shared" ca="1" si="451"/>
        <v>40117</v>
      </c>
      <c r="N158" s="27"/>
      <c r="O158" s="27">
        <f t="shared" ca="1" si="453"/>
        <v>56417</v>
      </c>
      <c r="P158" s="27"/>
      <c r="Q158" s="27">
        <f t="shared" ca="1" si="455"/>
        <v>39600</v>
      </c>
    </row>
    <row r="159" spans="1:17" x14ac:dyDescent="0.3">
      <c r="A159" s="26">
        <f t="shared" si="359"/>
        <v>11</v>
      </c>
      <c r="B159" s="35" t="s">
        <v>52</v>
      </c>
      <c r="C159" s="27">
        <f t="shared" ref="C159:C162" ca="1" si="463">OFFSET($D$53,0,A159)</f>
        <v>5208</v>
      </c>
      <c r="D159" s="27"/>
      <c r="E159" s="27">
        <f t="shared" ca="1" si="444"/>
        <v>0</v>
      </c>
      <c r="F159" s="27">
        <f t="shared" ref="F159:F162" ca="1" si="464">IF($D$18&gt;G158,MIN($D$18-G158,$C159-$D159),0)</f>
        <v>1000</v>
      </c>
      <c r="G159" s="27">
        <f t="shared" ca="1" si="446"/>
        <v>1000</v>
      </c>
      <c r="H159" s="27">
        <f t="shared" ref="H159:H162" ca="1" si="465">IF($D$19&gt;I158,MIN($D$19-I158,$C159-$D159-$F159),0)</f>
        <v>0</v>
      </c>
      <c r="I159" s="27">
        <f t="shared" ca="1" si="448"/>
        <v>1300</v>
      </c>
      <c r="J159" s="27"/>
      <c r="K159" s="27">
        <f t="shared" ca="1" si="450"/>
        <v>62746</v>
      </c>
      <c r="L159" s="27"/>
      <c r="M159" s="27">
        <f t="shared" ca="1" si="451"/>
        <v>40117</v>
      </c>
      <c r="N159" s="27">
        <f t="shared" ref="N159:N162" ca="1" si="466">IF(OFFSET($D$40,0,A159),C159-D159-F159-H159,0)</f>
        <v>4208</v>
      </c>
      <c r="O159" s="27">
        <f t="shared" ca="1" si="453"/>
        <v>60625</v>
      </c>
      <c r="P159" s="27">
        <f t="shared" ref="P159" ca="1" si="467">IF(OFFSET($D$40,0,A161),0,C159-D159-F159-H159)</f>
        <v>0</v>
      </c>
      <c r="Q159" s="27">
        <f t="shared" ca="1" si="455"/>
        <v>39600</v>
      </c>
    </row>
    <row r="160" spans="1:17" x14ac:dyDescent="0.3">
      <c r="A160" s="26">
        <f t="shared" si="359"/>
        <v>11</v>
      </c>
      <c r="B160" s="35" t="s">
        <v>53</v>
      </c>
      <c r="C160" s="27">
        <f t="shared" ref="C160:C162" ca="1" si="468">OFFSET($D$54,0,A160)</f>
        <v>4092</v>
      </c>
      <c r="D160" s="27"/>
      <c r="E160" s="27">
        <f t="shared" ca="1" si="444"/>
        <v>0</v>
      </c>
      <c r="F160" s="27"/>
      <c r="G160" s="27">
        <f t="shared" ca="1" si="446"/>
        <v>1000</v>
      </c>
      <c r="H160" s="27">
        <f t="shared" ca="1" si="465"/>
        <v>0</v>
      </c>
      <c r="I160" s="27">
        <f t="shared" ca="1" si="448"/>
        <v>1300</v>
      </c>
      <c r="J160" s="27"/>
      <c r="K160" s="27">
        <f t="shared" ca="1" si="450"/>
        <v>62746</v>
      </c>
      <c r="L160" s="27"/>
      <c r="M160" s="27">
        <f t="shared" ca="1" si="451"/>
        <v>40117</v>
      </c>
      <c r="N160" s="27">
        <f t="shared" ca="1" si="466"/>
        <v>4092</v>
      </c>
      <c r="O160" s="27">
        <f t="shared" ca="1" si="453"/>
        <v>64717</v>
      </c>
      <c r="P160" s="27">
        <f t="shared" ref="P160:P162" ca="1" si="469">IF(OFFSET($D$40,0,A161),0,C160-D160-F160-H160)</f>
        <v>0</v>
      </c>
      <c r="Q160" s="27">
        <f t="shared" ca="1" si="455"/>
        <v>39600</v>
      </c>
    </row>
    <row r="161" spans="1:17" x14ac:dyDescent="0.3">
      <c r="A161" s="26">
        <f t="shared" si="359"/>
        <v>11</v>
      </c>
      <c r="B161" s="35" t="s">
        <v>54</v>
      </c>
      <c r="C161" s="27"/>
      <c r="D161" s="27"/>
      <c r="E161" s="27">
        <f t="shared" ca="1" si="444"/>
        <v>0</v>
      </c>
      <c r="F161" s="27"/>
      <c r="G161" s="27">
        <f t="shared" ca="1" si="446"/>
        <v>1000</v>
      </c>
      <c r="H161" s="27">
        <f t="shared" ref="H161:H162" ca="1" si="470">IF(OFFSET($D$40,0,A161),-I160,0)</f>
        <v>-1300</v>
      </c>
      <c r="I161" s="27">
        <f t="shared" ca="1" si="448"/>
        <v>0</v>
      </c>
      <c r="J161" s="27"/>
      <c r="K161" s="27">
        <f t="shared" ca="1" si="450"/>
        <v>62746</v>
      </c>
      <c r="L161" s="27"/>
      <c r="M161" s="27">
        <f t="shared" ca="1" si="451"/>
        <v>40117</v>
      </c>
      <c r="N161" s="27">
        <f t="shared" ref="N161:N162" ca="1" si="471">IF(OFFSET($D$40,0,A161),-H161,0)</f>
        <v>1300</v>
      </c>
      <c r="O161" s="27">
        <f t="shared" ca="1" si="453"/>
        <v>66017</v>
      </c>
      <c r="P161" s="27">
        <f t="shared" ref="P161:P162" ca="1" si="472">IF(OFFSET($D$40,0,A161),0,C161)</f>
        <v>0</v>
      </c>
      <c r="Q161" s="27">
        <f t="shared" ca="1" si="455"/>
        <v>39600</v>
      </c>
    </row>
    <row r="162" spans="1:17" x14ac:dyDescent="0.3">
      <c r="A162" s="26">
        <f t="shared" ref="A162" si="473">A161+1</f>
        <v>12</v>
      </c>
      <c r="B162" s="34" t="str">
        <f t="shared" ref="B162" ca="1" si="474">UPPER(OFFSET($D$36,0,A162))</f>
        <v>RAZEM</v>
      </c>
      <c r="C162" s="25"/>
      <c r="D162" s="25"/>
      <c r="E162" s="25">
        <f t="shared" ref="E162" ca="1" si="475">E161</f>
        <v>0</v>
      </c>
      <c r="F162" s="25"/>
      <c r="G162" s="25">
        <f t="shared" ref="G162" ca="1" si="476">G161</f>
        <v>1000</v>
      </c>
      <c r="H162" s="25"/>
      <c r="I162" s="25">
        <f t="shared" ref="I162" ca="1" si="477">I161</f>
        <v>0</v>
      </c>
      <c r="J162" s="25"/>
      <c r="K162" s="25">
        <f t="shared" ref="K162" ca="1" si="478">K161</f>
        <v>62746</v>
      </c>
      <c r="L162" s="25"/>
      <c r="M162" s="25">
        <f t="shared" ref="M162" ca="1" si="479">M161</f>
        <v>40117</v>
      </c>
      <c r="N162" s="25"/>
      <c r="O162" s="25">
        <f t="shared" ref="O162" ca="1" si="480">O161</f>
        <v>66017</v>
      </c>
      <c r="P162" s="25"/>
      <c r="Q162" s="25">
        <f t="shared" ref="Q162" ca="1" si="481">Q161</f>
        <v>39600</v>
      </c>
    </row>
  </sheetData>
  <mergeCells count="37">
    <mergeCell ref="B62:P62"/>
    <mergeCell ref="Q47:Q48"/>
    <mergeCell ref="K18:O18"/>
    <mergeCell ref="I7:I8"/>
    <mergeCell ref="A63:A65"/>
    <mergeCell ref="J64:K64"/>
    <mergeCell ref="L64:M64"/>
    <mergeCell ref="C63:C65"/>
    <mergeCell ref="B63:B65"/>
    <mergeCell ref="D64:E64"/>
    <mergeCell ref="F64:G64"/>
    <mergeCell ref="H64:I64"/>
    <mergeCell ref="D63:I63"/>
    <mergeCell ref="B47:P47"/>
    <mergeCell ref="B51:P51"/>
    <mergeCell ref="B56:P56"/>
    <mergeCell ref="K7:O8"/>
    <mergeCell ref="K9:O9"/>
    <mergeCell ref="K10:O10"/>
    <mergeCell ref="K11:O11"/>
    <mergeCell ref="K12:O12"/>
    <mergeCell ref="N64:O64"/>
    <mergeCell ref="P64:Q64"/>
    <mergeCell ref="J63:Q63"/>
    <mergeCell ref="K13:O13"/>
    <mergeCell ref="K14:O14"/>
    <mergeCell ref="K15:O15"/>
    <mergeCell ref="K16:O16"/>
    <mergeCell ref="K17:O17"/>
    <mergeCell ref="B33:P33"/>
    <mergeCell ref="B34:P34"/>
    <mergeCell ref="B35:P35"/>
    <mergeCell ref="B57:P57"/>
    <mergeCell ref="B58:P58"/>
    <mergeCell ref="B59:P59"/>
    <mergeCell ref="B60:P60"/>
    <mergeCell ref="B61:P61"/>
  </mergeCells>
  <conditionalFormatting sqref="D17">
    <cfRule type="expression" dxfId="7" priority="8">
      <formula>$D17&lt;$G17</formula>
    </cfRule>
  </conditionalFormatting>
  <conditionalFormatting sqref="D18">
    <cfRule type="expression" dxfId="6" priority="7">
      <formula>$D18&lt;$G18</formula>
    </cfRule>
  </conditionalFormatting>
  <conditionalFormatting sqref="D29">
    <cfRule type="expression" dxfId="5" priority="6">
      <formula>$D29&lt;$E29</formula>
    </cfRule>
  </conditionalFormatting>
  <conditionalFormatting sqref="D30:D31">
    <cfRule type="expression" dxfId="4" priority="5">
      <formula>$D30&lt;$E30</formula>
    </cfRule>
  </conditionalFormatting>
  <conditionalFormatting sqref="D15">
    <cfRule type="expression" dxfId="3" priority="4">
      <formula>$D15&lt;$G15</formula>
    </cfRule>
  </conditionalFormatting>
  <conditionalFormatting sqref="D25">
    <cfRule type="expression" dxfId="2" priority="3">
      <formula>$D$25</formula>
    </cfRule>
  </conditionalFormatting>
  <conditionalFormatting sqref="D20">
    <cfRule type="expression" dxfId="1" priority="2">
      <formula>$D$20&lt;$G$20</formula>
    </cfRule>
  </conditionalFormatting>
  <conditionalFormatting sqref="D19">
    <cfRule type="expression" dxfId="0" priority="1">
      <formula>$D19&lt;$G19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Retencja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2021-07-05T11:19:27Z</dcterms:modified>
</cp:coreProperties>
</file>