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W:\!AKK!\11_MATERIAŁY i WZORCE DO OPRACOWAŃ\WARTOŚĆ REZYDUALNA\"/>
    </mc:Choice>
  </mc:AlternateContent>
  <xr:revisionPtr revIDLastSave="0" documentId="13_ncr:1_{EE53E3B6-C5F3-4233-B2DA-D30DABF9BF98}" xr6:coauthVersionLast="47" xr6:coauthVersionMax="47" xr10:uidLastSave="{00000000-0000-0000-0000-000000000000}"/>
  <bookViews>
    <workbookView xWindow="28680" yWindow="-120" windowWidth="38640" windowHeight="15840" xr2:uid="{F5418283-3E97-4539-96A9-CEB3CF6417BF}"/>
  </bookViews>
  <sheets>
    <sheet name="WR- metoda amortyzacji" sheetId="1" r:id="rId1"/>
  </sheets>
  <calcPr calcId="191028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C63" i="1" l="1"/>
  <c r="C62" i="1"/>
  <c r="C61" i="1"/>
  <c r="C88" i="1"/>
  <c r="C87" i="1"/>
  <c r="C86" i="1"/>
  <c r="C85" i="1"/>
  <c r="C84" i="1"/>
  <c r="C83" i="1"/>
  <c r="C82" i="1"/>
  <c r="C81" i="1"/>
  <c r="C80" i="1"/>
  <c r="C79" i="1"/>
  <c r="C70" i="1"/>
  <c r="C69" i="1"/>
  <c r="C68" i="1"/>
  <c r="C67" i="1"/>
  <c r="C66" i="1"/>
  <c r="C65" i="1"/>
  <c r="C64" i="1"/>
  <c r="C71" i="1"/>
  <c r="C89" i="1"/>
  <c r="D11" i="1" l="1"/>
  <c r="D10" i="1" s="1"/>
  <c r="E57" i="1" s="1"/>
  <c r="G61" i="1" l="1"/>
  <c r="G68" i="1"/>
  <c r="H61" i="1" l="1"/>
  <c r="G65" i="1"/>
  <c r="H65" i="1" s="1"/>
  <c r="H68" i="1"/>
  <c r="G62" i="1"/>
  <c r="H62" i="1" s="1"/>
  <c r="G66" i="1"/>
  <c r="H66" i="1" s="1"/>
  <c r="G63" i="1"/>
  <c r="H63" i="1" s="1"/>
  <c r="G67" i="1"/>
  <c r="H67" i="1" s="1"/>
  <c r="E74" i="1"/>
  <c r="G79" i="1" s="1"/>
  <c r="H79" i="1" s="1"/>
  <c r="G64" i="1"/>
  <c r="H64" i="1" s="1"/>
  <c r="G84" i="1" l="1"/>
  <c r="H84" i="1" s="1"/>
  <c r="G80" i="1"/>
  <c r="H80" i="1" s="1"/>
  <c r="G83" i="1"/>
  <c r="H83" i="1" s="1"/>
  <c r="G86" i="1"/>
  <c r="H86" i="1" s="1"/>
  <c r="G82" i="1"/>
  <c r="H82" i="1" s="1"/>
  <c r="G85" i="1"/>
  <c r="H85" i="1" s="1"/>
  <c r="G81" i="1"/>
  <c r="H87" i="1" l="1"/>
  <c r="H69" i="1"/>
  <c r="H81" i="1"/>
  <c r="H70" i="1" l="1"/>
  <c r="H71" i="1" s="1"/>
  <c r="H72" i="1" s="1"/>
  <c r="H88" i="1" l="1"/>
  <c r="H8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Ostaszewska Justyna</author>
    <author>Palonek Danuta</author>
  </authors>
  <commentList>
    <comment ref="D57" authorId="0" shapeId="0" xr:uid="{60237DD3-5597-42CD-A374-B2BA23498E5D}">
      <text>
        <r>
          <rPr>
            <sz val="10"/>
            <color indexed="81"/>
            <rFont val="Verdana"/>
            <family val="2"/>
            <charset val="238"/>
          </rPr>
          <t>Obejmuje lata od pierwszego pełnego roku funkcjonowania projektowanej drogi do ostatniego roku analizy</t>
        </r>
      </text>
    </comment>
    <comment ref="D59" authorId="1" shapeId="0" xr:uid="{05F825D2-CA5E-4584-AE41-7CC93F5BB1AC}">
      <text>
        <r>
          <rPr>
            <sz val="10"/>
            <color indexed="81"/>
            <rFont val="Verdana"/>
            <family val="2"/>
            <charset val="238"/>
          </rPr>
          <t xml:space="preserve">
Średnia żywotność aktywów - wg Tabeli 12 NK
</t>
        </r>
      </text>
    </comment>
    <comment ref="H72" authorId="0" shapeId="0" xr:uid="{44ECBFDE-18D8-4116-93A3-75671AA3DA0B}">
      <text>
        <r>
          <rPr>
            <sz val="10"/>
            <color indexed="81"/>
            <rFont val="Verdana"/>
            <family val="2"/>
            <charset val="238"/>
          </rPr>
          <t>Wartość uwzględniana w analizie ekonomicznej</t>
        </r>
      </text>
    </comment>
    <comment ref="D77" authorId="1" shapeId="0" xr:uid="{59A9E2A1-CEE8-4307-92CD-76A456CC2F6D}">
      <text>
        <r>
          <rPr>
            <sz val="10"/>
            <color indexed="81"/>
            <rFont val="Verdana"/>
            <family val="2"/>
            <charset val="238"/>
          </rPr>
          <t xml:space="preserve">
Średnia żywotność aktywów - wg Tabeli 12 NK
</t>
        </r>
      </text>
    </comment>
    <comment ref="H89" authorId="0" shapeId="0" xr:uid="{3F66AE36-9CCB-43D8-AD7D-F1007CE1176C}">
      <text>
        <r>
          <rPr>
            <sz val="10"/>
            <color indexed="81"/>
            <rFont val="Verdana"/>
            <family val="2"/>
            <charset val="238"/>
          </rPr>
          <t>Wartość uwzględniana w analizie finansowej</t>
        </r>
      </text>
    </comment>
  </commentList>
</comments>
</file>

<file path=xl/sharedStrings.xml><?xml version="1.0" encoding="utf-8"?>
<sst xmlns="http://schemas.openxmlformats.org/spreadsheetml/2006/main" count="135" uniqueCount="94">
  <si>
    <t>AKK</t>
  </si>
  <si>
    <t>Obliczenia wartości rezydualnej metodą amortyzacji</t>
  </si>
  <si>
    <t>DOTYCZY PROJEKTÓW NIE GENERUJĄCYCH PRZYCHODU</t>
  </si>
  <si>
    <t>1. ZAŁOŻENIA DO OBLICZEŃ</t>
  </si>
  <si>
    <t>Przedmiot projektu:</t>
  </si>
  <si>
    <t>budowa obwodnicy w ciągu drogi krajowej (GP2/2)</t>
  </si>
  <si>
    <t>Rok bazowy analizy:</t>
  </si>
  <si>
    <t>Pierwszy rok generowania korzyści:</t>
  </si>
  <si>
    <t>Okres generowania korzyści [lat]:</t>
  </si>
  <si>
    <t>Ostatni rok AKK:</t>
  </si>
  <si>
    <t>Projekt generujący dochody:</t>
  </si>
  <si>
    <t>nie</t>
  </si>
  <si>
    <t>2. NAKŁADY INWESTYCYJNE</t>
  </si>
  <si>
    <t>2.1. Zestawienie szacunkowych kosztów inwestycyjnych</t>
  </si>
  <si>
    <t>L.p.</t>
  </si>
  <si>
    <t>Kategoria kosztów</t>
  </si>
  <si>
    <t>Koszt [netto, PLN]</t>
  </si>
  <si>
    <t>Koszt [brutto, PLN]</t>
  </si>
  <si>
    <t>Dokumentacja</t>
  </si>
  <si>
    <t>Wykup gruntów</t>
  </si>
  <si>
    <t>Laboratorium, archeologia i inne</t>
  </si>
  <si>
    <t>Nadzór (bez promocji)</t>
  </si>
  <si>
    <t>Promocja projektu i Promocja w ramach nadzoru</t>
  </si>
  <si>
    <t>Wymagania ogólne</t>
  </si>
  <si>
    <t>Dokumentacja wykonawcy</t>
  </si>
  <si>
    <t>Roboty budowlane, w tym:</t>
  </si>
  <si>
    <t>8.1</t>
  </si>
  <si>
    <t>Prace przygotowawcze</t>
  </si>
  <si>
    <t>8.2</t>
  </si>
  <si>
    <t>Roboty ziemne</t>
  </si>
  <si>
    <t>8.3</t>
  </si>
  <si>
    <t>Obiekty mostowe</t>
  </si>
  <si>
    <t>8.4</t>
  </si>
  <si>
    <t>Tunele</t>
  </si>
  <si>
    <t>8.5</t>
  </si>
  <si>
    <t>Ściany oporowe i podobne</t>
  </si>
  <si>
    <t>8.6</t>
  </si>
  <si>
    <t>Podbudowa</t>
  </si>
  <si>
    <t>8.7</t>
  </si>
  <si>
    <t>Nawierzchnie</t>
  </si>
  <si>
    <t>8.8</t>
  </si>
  <si>
    <t>Odwodnienie drogi</t>
  </si>
  <si>
    <t>8.9</t>
  </si>
  <si>
    <t>8.10</t>
  </si>
  <si>
    <t>Inne działania środowiskowe</t>
  </si>
  <si>
    <t>8.11</t>
  </si>
  <si>
    <t>8.12</t>
  </si>
  <si>
    <t>Oznakowanie, oświetlenie i BRD</t>
  </si>
  <si>
    <t>8.13</t>
  </si>
  <si>
    <t>Inne roboty</t>
  </si>
  <si>
    <t>8.14</t>
  </si>
  <si>
    <t>Przebudowa urządzeń obcych</t>
  </si>
  <si>
    <t>8.15</t>
  </si>
  <si>
    <t>8.16</t>
  </si>
  <si>
    <t>ITS, system poboru opłat</t>
  </si>
  <si>
    <t>Koszty okołokontraktowe</t>
  </si>
  <si>
    <t>MOP i OUD</t>
  </si>
  <si>
    <t>Kanały technologiczne</t>
  </si>
  <si>
    <t>Całkowite koszty inwestycji</t>
  </si>
  <si>
    <t>VAT</t>
  </si>
  <si>
    <t>3. WARTOŚĆ REZYDUALNA</t>
  </si>
  <si>
    <t>3.1. Wartość rezydualna netto</t>
  </si>
  <si>
    <t>Okres generowania korzyści (lata)</t>
  </si>
  <si>
    <t>Korekta fiskalna dla nakładów inwestycyjnych</t>
  </si>
  <si>
    <t>Elementy projektu</t>
  </si>
  <si>
    <t>Koszt *</t>
  </si>
  <si>
    <t>Średnia żywotność aktywów (lata)</t>
  </si>
  <si>
    <t>Wymagane wymiany</t>
  </si>
  <si>
    <t>Fizyczny okres życia z uwzględnieniem wymian</t>
  </si>
  <si>
    <t>Pozostały % życia projektu</t>
  </si>
  <si>
    <t>Obliczenie wartości rezydualnej projektu</t>
  </si>
  <si>
    <t>-</t>
  </si>
  <si>
    <t>Obiekty mostowe i Tunele</t>
  </si>
  <si>
    <t>Roboty drogowe</t>
  </si>
  <si>
    <t>Ochrona środowiska</t>
  </si>
  <si>
    <t>ITS, System Poboru Opłat</t>
  </si>
  <si>
    <t>Pozostałe elementy HRF nie wpływajace na WR</t>
  </si>
  <si>
    <t>Razem</t>
  </si>
  <si>
    <t>WARTOŚĆ REZYDUALNA NETTO</t>
  </si>
  <si>
    <t>* - bez rezerwy na wydatki nieprzewidziane</t>
  </si>
  <si>
    <t>WARTOŚĆ REZYDUALNA NETTO Z KOREKTĄ</t>
  </si>
  <si>
    <t>2.2. Wartość rezydualna brutto</t>
  </si>
  <si>
    <t>Koszt*</t>
  </si>
  <si>
    <t>WARTOŚĆ REZYDUALNA BRUTTO</t>
  </si>
  <si>
    <t xml:space="preserve"> </t>
  </si>
  <si>
    <t>Roboty wykończneiowe</t>
  </si>
  <si>
    <t>Urządzenia podczyszczające wodę (w tym rowy trawiaste)</t>
  </si>
  <si>
    <t>Zbiorniki retencyjne i infiltracyjne</t>
  </si>
  <si>
    <t>Ogrodzenia ochronne i naprowadzające</t>
  </si>
  <si>
    <t>8.17</t>
  </si>
  <si>
    <t>8.18</t>
  </si>
  <si>
    <t>8.19</t>
  </si>
  <si>
    <t>Zabezpieczenie przed hałasem</t>
  </si>
  <si>
    <t>Zieleń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</si>
</sst>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"/>
  </numFmts>
  <fonts count="19" x14ac:knownFonts="1">
    <font>
      <sz val="11"/>
      <color theme="1"/>
      <name val="Calibri"/>
      <family val="2"/>
      <charset val="238"/>
      <scheme val="minor"/>
    </font>
    <font>
      <b/>
      <sz val="16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2"/>
      <name val="Verdana"/>
      <family val="2"/>
      <charset val="238"/>
    </font>
    <font>
      <sz val="10"/>
      <color rgb="FFFF0000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i/>
      <sz val="8"/>
      <name val="Verdana"/>
      <family val="2"/>
      <charset val="238"/>
    </font>
    <font>
      <b/>
      <sz val="8"/>
      <color theme="0" tint="-0.14999847407452621"/>
      <name val="Verdana"/>
      <family val="2"/>
      <charset val="238"/>
    </font>
    <font>
      <sz val="10"/>
      <color indexed="81"/>
      <name val="Verdana"/>
      <family val="2"/>
      <charset val="238"/>
    </font>
    <font>
      <b/>
      <i/>
      <sz val="10"/>
      <name val="Verdana"/>
      <family val="2"/>
      <charset val="238"/>
    </font>
    <font>
      <i/>
      <sz val="10"/>
      <name val="Verdana"/>
      <family val="2"/>
      <charset val="238"/>
    </font>
    <font>
      <i/>
      <sz val="10"/>
      <color theme="1"/>
      <name val="Verdana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</cellStyleXfs>
  <cellXfs count="65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2" fontId="0" fillId="0" borderId="0" xfId="0" applyNumberFormat="1" applyAlignment="1" applyProtection="1">
      <alignment vertical="center"/>
      <protection hidden="1"/>
    </xf>
    <xf numFmtId="4" fontId="2" fillId="0" borderId="0" xfId="0" applyNumberFormat="1" applyFont="1" applyAlignment="1" applyProtection="1">
      <alignment vertical="center"/>
      <protection hidden="1"/>
    </xf>
    <xf numFmtId="4" fontId="5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4" fontId="6" fillId="0" borderId="0" xfId="0" applyNumberFormat="1" applyFont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4" fontId="8" fillId="0" borderId="0" xfId="0" applyNumberFormat="1" applyFont="1" applyAlignment="1" applyProtection="1">
      <alignment horizontal="center" vertical="center"/>
      <protection hidden="1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vertical="center"/>
      <protection hidden="1"/>
    </xf>
    <xf numFmtId="164" fontId="6" fillId="0" borderId="0" xfId="0" applyNumberFormat="1" applyFont="1" applyAlignment="1" applyProtection="1">
      <alignment horizontal="center" vertical="center"/>
      <protection hidden="1"/>
    </xf>
    <xf numFmtId="164" fontId="7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4" fontId="8" fillId="0" borderId="0" xfId="0" applyNumberFormat="1" applyFont="1" applyAlignment="1" applyProtection="1">
      <alignment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3" borderId="2" xfId="0" applyFont="1" applyFill="1" applyBorder="1" applyAlignment="1" applyProtection="1">
      <alignment horizontal="center" vertical="center"/>
      <protection hidden="1"/>
    </xf>
    <xf numFmtId="0" fontId="9" fillId="3" borderId="2" xfId="0" applyFont="1" applyFill="1" applyBorder="1" applyAlignment="1" applyProtection="1">
      <alignment vertical="center" wrapText="1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right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6" fillId="0" borderId="4" xfId="0" applyFont="1" applyBorder="1" applyAlignment="1" applyProtection="1">
      <alignment horizontal="center" vertical="center"/>
      <protection hidden="1"/>
    </xf>
    <xf numFmtId="9" fontId="6" fillId="0" borderId="2" xfId="0" applyNumberFormat="1" applyFont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right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1" fillId="4" borderId="0" xfId="0" applyFont="1" applyFill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4" fontId="9" fillId="2" borderId="2" xfId="0" applyNumberFormat="1" applyFont="1" applyFill="1" applyBorder="1" applyAlignment="1" applyProtection="1">
      <alignment horizontal="center" vertical="center"/>
      <protection hidden="1"/>
    </xf>
    <xf numFmtId="2" fontId="7" fillId="2" borderId="2" xfId="0" applyNumberFormat="1" applyFont="1" applyFill="1" applyBorder="1" applyAlignment="1" applyProtection="1">
      <alignment horizontal="center" vertical="center"/>
      <protection hidden="1"/>
    </xf>
    <xf numFmtId="0" fontId="15" fillId="2" borderId="2" xfId="0" applyFont="1" applyFill="1" applyBorder="1" applyAlignment="1" applyProtection="1">
      <alignment horizontal="center" vertical="center"/>
      <protection hidden="1"/>
    </xf>
    <xf numFmtId="0" fontId="17" fillId="0" borderId="2" xfId="0" applyFont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4" fontId="9" fillId="2" borderId="3" xfId="0" applyNumberFormat="1" applyFont="1" applyFill="1" applyBorder="1" applyAlignment="1" applyProtection="1">
      <alignment horizontal="center" vertical="center"/>
      <protection hidden="1"/>
    </xf>
    <xf numFmtId="4" fontId="9" fillId="2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1" fillId="5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16" fillId="0" borderId="2" xfId="0" applyFont="1" applyBorder="1" applyAlignment="1" applyProtection="1">
      <alignment horizontal="center" vertical="center"/>
      <protection hidden="1"/>
    </xf>
    <xf numFmtId="4" fontId="6" fillId="0" borderId="2" xfId="0" applyNumberFormat="1" applyFont="1" applyBorder="1" applyAlignment="1" applyProtection="1">
      <alignment horizontal="center" vertical="center"/>
      <protection hidden="1"/>
    </xf>
    <xf numFmtId="4" fontId="7" fillId="2" borderId="2" xfId="0" applyNumberFormat="1" applyFont="1" applyFill="1" applyBorder="1" applyAlignment="1" applyProtection="1">
      <alignment horizontal="center" vertical="center"/>
      <protection hidden="1"/>
    </xf>
    <xf numFmtId="4" fontId="13" fillId="0" borderId="2" xfId="0" applyNumberFormat="1" applyFont="1" applyBorder="1" applyAlignment="1" applyProtection="1">
      <alignment horizontal="center" vertical="center"/>
      <protection hidden="1"/>
    </xf>
    <xf numFmtId="4" fontId="9" fillId="0" borderId="2" xfId="0" applyNumberFormat="1" applyFont="1" applyBorder="1" applyAlignment="1" applyProtection="1">
      <alignment horizontal="center" vertical="center"/>
      <protection hidden="1"/>
    </xf>
    <xf numFmtId="4" fontId="9" fillId="3" borderId="2" xfId="0" applyNumberFormat="1" applyFont="1" applyFill="1" applyBorder="1" applyAlignment="1" applyProtection="1">
      <alignment horizontal="center" vertical="center"/>
      <protection hidden="1"/>
    </xf>
  </cellXfs>
  <cellStyles count="4">
    <cellStyle name="Dziesiętny 4" xfId="1" xr:uid="{31DD3B21-F5AF-4E75-BFAF-FEE2FCD7B077}"/>
    <cellStyle name="Normalny" xfId="0" builtinId="0"/>
    <cellStyle name="Normalny 3" xfId="3" xr:uid="{0292E40E-4D77-4EC9-ADD9-0E59F35B28EF}"/>
    <cellStyle name="Procentowy 3" xfId="2" xr:uid="{D36BB8B4-036B-457B-B7A8-322F1EC1B5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134471</xdr:colOff>
      <xdr:row>52</xdr:row>
      <xdr:rowOff>100854</xdr:rowOff>
    </xdr:from>
    <xdr:to>
      <xdr:col>13</xdr:col>
      <xdr:colOff>362161</xdr:colOff>
      <xdr:row>73</xdr:row>
      <xdr:rowOff>294359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1CB2F82-F8A3-17F1-B1E2-285E6CA82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0" y="10645589"/>
          <a:ext cx="7276190" cy="5838095"/>
        </a:xfrm>
        <a:prstGeom prst="rect">
          <a:avLst/>
        </a:prstGeom>
      </xdr:spPr>
    </xdr:pic>
    <xdr:clientData/>
  </xdr:twoCellAnchor>
  <xdr:twoCellAnchor editAs="oneCell">
    <xdr:from>
      <xdr:col>13</xdr:col>
      <xdr:colOff>392204</xdr:colOff>
      <xdr:row>50</xdr:row>
      <xdr:rowOff>89648</xdr:rowOff>
    </xdr:from>
    <xdr:to>
      <xdr:col>16</xdr:col>
      <xdr:colOff>978086</xdr:colOff>
      <xdr:row>75</xdr:row>
      <xdr:rowOff>30924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8593AC5-972F-ACB5-6886-C9D1164C6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737233" y="10074089"/>
          <a:ext cx="6062383" cy="6863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131E9-48A4-41EE-B480-485CEB27B89E}">
  <sheetPr codeName="Arkusz1"/>
  <dimension ref="A1:BW197"/>
  <sheetViews>
    <sheetView tabSelected="1" zoomScale="85" zoomScaleNormal="85" workbookViewId="0"/>
  </sheetViews>
  <sheetFormatPr defaultColWidth="9.1796875" defaultRowHeight="14.5" x14ac:dyDescent="0.35"/>
  <cols>
    <col min="1" max="2" width="25.7265625" style="1" customWidth="1"/>
    <col min="3" max="3" width="38.54296875" style="1" customWidth="1"/>
    <col min="4" max="4" width="25.7265625" style="1" customWidth="1"/>
    <col min="5" max="5" width="25.81640625" style="1" customWidth="1"/>
    <col min="6" max="6" width="17.453125" style="1" customWidth="1"/>
    <col min="7" max="7" width="31.453125" style="1" customWidth="1"/>
    <col min="8" max="9" width="25.7265625" style="1" customWidth="1"/>
    <col min="10" max="10" width="28.54296875" style="1" bestFit="1" customWidth="1"/>
    <col min="11" max="15" width="25.7265625" style="1" customWidth="1"/>
    <col min="16" max="16" width="30.7265625" style="1" customWidth="1"/>
    <col min="17" max="20" width="25.7265625" style="1" customWidth="1"/>
    <col min="21" max="21" width="29.7265625" style="1" customWidth="1"/>
    <col min="22" max="56" width="25.7265625" style="1" customWidth="1"/>
    <col min="57" max="73" width="25.7265625" style="2" customWidth="1"/>
    <col min="74" max="74" width="25.7265625" style="5" customWidth="1"/>
    <col min="75" max="100" width="25.7265625" style="2" customWidth="1"/>
    <col min="101" max="163" width="20.7265625" style="2" customWidth="1"/>
    <col min="164" max="16384" width="9.1796875" style="2"/>
  </cols>
  <sheetData>
    <row r="1" spans="1:74" ht="46.5" customHeight="1" x14ac:dyDescent="0.35">
      <c r="A1" s="40" t="s">
        <v>0</v>
      </c>
      <c r="B1" s="53" t="s">
        <v>1</v>
      </c>
      <c r="C1" s="53"/>
      <c r="D1" s="53"/>
      <c r="E1" s="53"/>
      <c r="F1" s="53"/>
      <c r="G1" s="53"/>
      <c r="H1" s="53"/>
      <c r="BV1" s="2"/>
    </row>
    <row r="2" spans="1:74" ht="15.75" customHeight="1" x14ac:dyDescent="0.35">
      <c r="A2" s="3"/>
      <c r="B2" s="3"/>
      <c r="C2" s="3"/>
      <c r="D2" s="3"/>
      <c r="E2" s="3"/>
      <c r="F2" s="3"/>
      <c r="G2" s="3"/>
      <c r="H2" s="3"/>
      <c r="BV2" s="2"/>
    </row>
    <row r="3" spans="1:74" ht="15.75" customHeight="1" x14ac:dyDescent="0.35">
      <c r="A3" s="4"/>
      <c r="B3" s="54" t="s">
        <v>2</v>
      </c>
      <c r="C3" s="55"/>
      <c r="D3" s="55"/>
      <c r="E3" s="55"/>
      <c r="F3" s="55"/>
      <c r="G3" s="55"/>
      <c r="H3" s="55"/>
    </row>
    <row r="4" spans="1:74" ht="15.75" customHeight="1" x14ac:dyDescent="0.35">
      <c r="A4" s="4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74" ht="15.75" customHeight="1" x14ac:dyDescent="0.35">
      <c r="A5" s="4"/>
      <c r="B5" s="52" t="s">
        <v>3</v>
      </c>
      <c r="C5" s="52"/>
      <c r="D5" s="52"/>
      <c r="E5" s="52"/>
      <c r="F5" s="52"/>
      <c r="G5" s="52"/>
      <c r="H5" s="52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74" ht="15.75" customHeight="1" x14ac:dyDescent="0.35">
      <c r="A6" s="4"/>
      <c r="B6" s="4"/>
      <c r="C6" s="4"/>
      <c r="D6" s="4"/>
      <c r="E6" s="4"/>
      <c r="F6" s="4"/>
      <c r="G6" s="4"/>
      <c r="H6" s="4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7"/>
      <c r="AF6" s="7"/>
      <c r="AG6" s="7"/>
      <c r="AH6" s="6"/>
      <c r="AI6" s="6"/>
      <c r="AJ6" s="6"/>
      <c r="AK6" s="6"/>
      <c r="AL6" s="6"/>
      <c r="AM6" s="6"/>
      <c r="AN6" s="6"/>
      <c r="AO6" s="6"/>
      <c r="AP6" s="6"/>
    </row>
    <row r="7" spans="1:74" s="12" customFormat="1" ht="25" customHeight="1" x14ac:dyDescent="0.35">
      <c r="B7" s="44" t="s">
        <v>4</v>
      </c>
      <c r="C7" s="44"/>
      <c r="D7" s="59" t="s">
        <v>5</v>
      </c>
      <c r="E7" s="59"/>
      <c r="F7" s="8"/>
      <c r="G7" s="8"/>
      <c r="H7" s="8"/>
      <c r="I7" s="18"/>
    </row>
    <row r="8" spans="1:74" s="12" customFormat="1" ht="20.149999999999999" customHeight="1" x14ac:dyDescent="0.35">
      <c r="B8" s="44" t="s">
        <v>6</v>
      </c>
      <c r="C8" s="44"/>
      <c r="D8" s="45">
        <v>2024</v>
      </c>
      <c r="E8" s="45"/>
      <c r="F8" s="15"/>
      <c r="G8" s="16"/>
      <c r="H8" s="15"/>
    </row>
    <row r="9" spans="1:74" s="12" customFormat="1" ht="25" customHeight="1" x14ac:dyDescent="0.35">
      <c r="B9" s="44" t="s">
        <v>7</v>
      </c>
      <c r="C9" s="44"/>
      <c r="D9" s="45">
        <v>2027</v>
      </c>
      <c r="E9" s="45"/>
    </row>
    <row r="10" spans="1:74" s="12" customFormat="1" ht="20.149999999999999" customHeight="1" x14ac:dyDescent="0.35">
      <c r="B10" s="44" t="s">
        <v>8</v>
      </c>
      <c r="C10" s="44"/>
      <c r="D10" s="45">
        <f>D11-D9+1</f>
        <v>22</v>
      </c>
      <c r="E10" s="45"/>
    </row>
    <row r="11" spans="1:74" s="12" customFormat="1" ht="20.149999999999999" customHeight="1" x14ac:dyDescent="0.35">
      <c r="B11" s="44" t="s">
        <v>9</v>
      </c>
      <c r="C11" s="44"/>
      <c r="D11" s="45">
        <f>D8+25-1</f>
        <v>2048</v>
      </c>
      <c r="E11" s="45"/>
    </row>
    <row r="12" spans="1:74" s="12" customFormat="1" ht="20.149999999999999" customHeight="1" x14ac:dyDescent="0.35">
      <c r="B12" s="44" t="s">
        <v>10</v>
      </c>
      <c r="C12" s="44"/>
      <c r="D12" s="45" t="s">
        <v>11</v>
      </c>
      <c r="E12" s="45"/>
    </row>
    <row r="13" spans="1:74" ht="15.75" customHeight="1" x14ac:dyDescent="0.35">
      <c r="A13" s="4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74" ht="15.75" customHeight="1" x14ac:dyDescent="0.35">
      <c r="A14" s="4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74" ht="15.75" customHeight="1" x14ac:dyDescent="0.35">
      <c r="A15" s="4"/>
      <c r="B15" s="52" t="s">
        <v>12</v>
      </c>
      <c r="C15" s="52"/>
      <c r="D15" s="52"/>
      <c r="E15" s="52"/>
      <c r="F15" s="52"/>
      <c r="G15" s="52"/>
      <c r="H15" s="52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74" ht="15.75" customHeight="1" x14ac:dyDescent="0.35">
      <c r="A16" s="4"/>
      <c r="B16" s="4"/>
      <c r="C16" s="4"/>
      <c r="D16" s="4"/>
      <c r="E16" s="4"/>
      <c r="F16" s="4"/>
      <c r="G16" s="4"/>
      <c r="H16" s="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7"/>
      <c r="AF16" s="7"/>
      <c r="AG16" s="7"/>
      <c r="AH16" s="6"/>
      <c r="AI16" s="6"/>
      <c r="AJ16" s="6"/>
      <c r="AK16" s="6"/>
      <c r="AL16" s="6"/>
      <c r="AM16" s="6"/>
      <c r="AN16" s="6"/>
      <c r="AO16" s="6"/>
      <c r="AP16" s="6"/>
    </row>
    <row r="17" spans="2:13" s="12" customFormat="1" ht="25" customHeight="1" x14ac:dyDescent="0.35">
      <c r="B17" s="51" t="s">
        <v>13</v>
      </c>
      <c r="C17" s="51"/>
      <c r="D17" s="51"/>
      <c r="E17" s="51"/>
      <c r="F17" s="8"/>
      <c r="G17" s="8"/>
      <c r="H17" s="8"/>
      <c r="I17" s="18"/>
    </row>
    <row r="18" spans="2:13" s="12" customFormat="1" ht="20.149999999999999" customHeight="1" x14ac:dyDescent="0.35">
      <c r="B18" s="8"/>
      <c r="C18" s="18"/>
      <c r="F18" s="15"/>
      <c r="G18" s="16"/>
      <c r="H18" s="15"/>
    </row>
    <row r="19" spans="2:13" s="12" customFormat="1" ht="25" customHeight="1" x14ac:dyDescent="0.35">
      <c r="B19" s="22" t="s">
        <v>14</v>
      </c>
      <c r="C19" s="22" t="s">
        <v>15</v>
      </c>
      <c r="D19" s="39" t="s">
        <v>16</v>
      </c>
      <c r="E19" s="39" t="s">
        <v>17</v>
      </c>
      <c r="I19" s="18"/>
      <c r="J19" s="56"/>
      <c r="K19" s="56"/>
      <c r="L19" s="24"/>
      <c r="M19" s="24"/>
    </row>
    <row r="20" spans="2:13" s="12" customFormat="1" ht="20.149999999999999" customHeight="1" x14ac:dyDescent="0.35">
      <c r="B20" s="25">
        <v>1</v>
      </c>
      <c r="C20" s="26" t="s">
        <v>18</v>
      </c>
      <c r="D20" s="62">
        <v>2395498.7000000002</v>
      </c>
      <c r="E20" s="62">
        <v>2946463.4</v>
      </c>
      <c r="F20" s="19"/>
      <c r="I20" s="18"/>
      <c r="J20" s="23"/>
      <c r="K20" s="23"/>
      <c r="L20" s="23"/>
      <c r="M20" s="23"/>
    </row>
    <row r="21" spans="2:13" s="12" customFormat="1" ht="20.149999999999999" customHeight="1" x14ac:dyDescent="0.35">
      <c r="B21" s="25">
        <v>2</v>
      </c>
      <c r="C21" s="26" t="s">
        <v>19</v>
      </c>
      <c r="D21" s="63">
        <v>28831000</v>
      </c>
      <c r="E21" s="63">
        <v>28831000</v>
      </c>
      <c r="F21" s="19"/>
      <c r="I21" s="27"/>
      <c r="J21" s="13"/>
      <c r="K21" s="13"/>
      <c r="L21" s="28"/>
      <c r="M21" s="28"/>
    </row>
    <row r="22" spans="2:13" s="12" customFormat="1" ht="20.149999999999999" customHeight="1" x14ac:dyDescent="0.35">
      <c r="B22" s="25">
        <v>3</v>
      </c>
      <c r="C22" s="26" t="s">
        <v>20</v>
      </c>
      <c r="D22" s="62">
        <v>27307.82</v>
      </c>
      <c r="E22" s="62">
        <v>33588.61</v>
      </c>
      <c r="F22" s="19"/>
      <c r="I22" s="27"/>
      <c r="J22" s="13"/>
      <c r="K22" s="13"/>
      <c r="L22" s="28"/>
      <c r="M22" s="28"/>
    </row>
    <row r="23" spans="2:13" s="12" customFormat="1" ht="20.149999999999999" customHeight="1" x14ac:dyDescent="0.35">
      <c r="B23" s="25">
        <v>4</v>
      </c>
      <c r="C23" s="26" t="s">
        <v>21</v>
      </c>
      <c r="D23" s="62">
        <v>14687894.879999999</v>
      </c>
      <c r="E23" s="62">
        <v>18061012.5</v>
      </c>
      <c r="F23" s="19"/>
      <c r="I23" s="27"/>
      <c r="J23" s="13"/>
      <c r="K23" s="13"/>
      <c r="L23" s="28"/>
      <c r="M23" s="28"/>
    </row>
    <row r="24" spans="2:13" s="12" customFormat="1" ht="31.5" customHeight="1" x14ac:dyDescent="0.35">
      <c r="B24" s="25">
        <v>5</v>
      </c>
      <c r="C24" s="26" t="s">
        <v>22</v>
      </c>
      <c r="D24" s="62">
        <v>191813.01</v>
      </c>
      <c r="E24" s="62">
        <v>235930</v>
      </c>
      <c r="F24" s="19"/>
      <c r="I24" s="27"/>
      <c r="J24" s="13"/>
      <c r="K24" s="13"/>
      <c r="L24" s="28"/>
      <c r="M24" s="28"/>
    </row>
    <row r="25" spans="2:13" s="12" customFormat="1" ht="20.149999999999999" customHeight="1" x14ac:dyDescent="0.35">
      <c r="B25" s="25">
        <v>6</v>
      </c>
      <c r="C25" s="26" t="s">
        <v>23</v>
      </c>
      <c r="D25" s="62">
        <v>12930233.539999999</v>
      </c>
      <c r="E25" s="62">
        <v>15904187.24</v>
      </c>
      <c r="F25" s="19"/>
      <c r="I25" s="27"/>
      <c r="J25" s="13"/>
      <c r="K25" s="13"/>
      <c r="L25" s="28"/>
      <c r="M25" s="28"/>
    </row>
    <row r="26" spans="2:13" s="12" customFormat="1" ht="20.149999999999999" customHeight="1" x14ac:dyDescent="0.35">
      <c r="B26" s="25">
        <v>7</v>
      </c>
      <c r="C26" s="26" t="s">
        <v>24</v>
      </c>
      <c r="D26" s="62">
        <v>10515348.859999999</v>
      </c>
      <c r="E26" s="62">
        <v>12933879.099999998</v>
      </c>
      <c r="F26" s="19"/>
      <c r="I26" s="27"/>
      <c r="J26" s="13"/>
      <c r="K26" s="13"/>
      <c r="L26" s="28"/>
      <c r="M26" s="28"/>
    </row>
    <row r="27" spans="2:13" s="12" customFormat="1" ht="20.149999999999999" customHeight="1" x14ac:dyDescent="0.35">
      <c r="B27" s="29">
        <v>8</v>
      </c>
      <c r="C27" s="30" t="s">
        <v>25</v>
      </c>
      <c r="D27" s="64">
        <v>219546018.88999999</v>
      </c>
      <c r="E27" s="64">
        <v>270041603.23849994</v>
      </c>
      <c r="F27" s="19"/>
      <c r="G27" s="19"/>
      <c r="H27" s="19"/>
      <c r="I27" s="24"/>
      <c r="J27" s="13"/>
      <c r="K27" s="13"/>
      <c r="L27" s="28"/>
      <c r="M27" s="28"/>
    </row>
    <row r="28" spans="2:13" s="12" customFormat="1" ht="20.149999999999999" customHeight="1" x14ac:dyDescent="0.35">
      <c r="B28" s="31" t="s">
        <v>26</v>
      </c>
      <c r="C28" s="32" t="s">
        <v>27</v>
      </c>
      <c r="D28" s="60">
        <v>5321624.75</v>
      </c>
      <c r="E28" s="60">
        <v>6545598.4399999995</v>
      </c>
      <c r="I28" s="19"/>
    </row>
    <row r="29" spans="2:13" s="12" customFormat="1" ht="20.149999999999999" customHeight="1" x14ac:dyDescent="0.35">
      <c r="B29" s="31" t="s">
        <v>28</v>
      </c>
      <c r="C29" s="32" t="s">
        <v>29</v>
      </c>
      <c r="D29" s="60">
        <v>16988772.41</v>
      </c>
      <c r="E29" s="60">
        <v>20896190.059999999</v>
      </c>
    </row>
    <row r="30" spans="2:13" s="12" customFormat="1" ht="20.149999999999999" customHeight="1" x14ac:dyDescent="0.35">
      <c r="B30" s="31" t="s">
        <v>30</v>
      </c>
      <c r="C30" s="32" t="s">
        <v>31</v>
      </c>
      <c r="D30" s="60">
        <v>38784041.32</v>
      </c>
      <c r="E30" s="60">
        <v>47704370.82</v>
      </c>
    </row>
    <row r="31" spans="2:13" s="12" customFormat="1" ht="20.149999999999999" customHeight="1" x14ac:dyDescent="0.35">
      <c r="B31" s="31" t="s">
        <v>32</v>
      </c>
      <c r="C31" s="32" t="s">
        <v>33</v>
      </c>
      <c r="D31" s="60">
        <v>0</v>
      </c>
      <c r="E31" s="60">
        <v>0</v>
      </c>
    </row>
    <row r="32" spans="2:13" s="12" customFormat="1" ht="20.149999999999999" customHeight="1" x14ac:dyDescent="0.35">
      <c r="B32" s="31" t="s">
        <v>34</v>
      </c>
      <c r="C32" s="32" t="s">
        <v>35</v>
      </c>
      <c r="D32" s="60">
        <v>2683078.39</v>
      </c>
      <c r="E32" s="60">
        <v>3300186.42</v>
      </c>
    </row>
    <row r="33" spans="2:74" s="12" customFormat="1" ht="20.149999999999999" customHeight="1" x14ac:dyDescent="0.35">
      <c r="B33" s="31" t="s">
        <v>36</v>
      </c>
      <c r="C33" s="32" t="s">
        <v>37</v>
      </c>
      <c r="D33" s="60">
        <v>37208190.479999997</v>
      </c>
      <c r="E33" s="60">
        <v>45766074.289999999</v>
      </c>
      <c r="F33" s="17"/>
      <c r="G33" s="17"/>
    </row>
    <row r="34" spans="2:74" ht="20.149999999999999" customHeight="1" x14ac:dyDescent="0.35">
      <c r="B34" s="31" t="s">
        <v>38</v>
      </c>
      <c r="C34" s="32" t="s">
        <v>39</v>
      </c>
      <c r="D34" s="60">
        <v>23922574.280000001</v>
      </c>
      <c r="E34" s="60">
        <v>29424766.359999999</v>
      </c>
      <c r="I34" s="12"/>
      <c r="AY34" s="2"/>
      <c r="AZ34" s="2"/>
      <c r="BA34" s="2"/>
      <c r="BB34" s="2"/>
      <c r="BC34" s="2"/>
      <c r="BD34" s="2"/>
      <c r="BP34" s="5"/>
      <c r="BV34" s="2"/>
    </row>
    <row r="35" spans="2:74" ht="20.149999999999999" customHeight="1" x14ac:dyDescent="0.35">
      <c r="B35" s="31" t="s">
        <v>40</v>
      </c>
      <c r="C35" s="32" t="s">
        <v>47</v>
      </c>
      <c r="D35" s="60">
        <v>10649481.9</v>
      </c>
      <c r="E35" s="60">
        <v>13098862.74</v>
      </c>
      <c r="I35" s="12"/>
      <c r="AY35" s="2"/>
      <c r="AZ35" s="2"/>
      <c r="BA35" s="2"/>
      <c r="BB35" s="2"/>
      <c r="BC35" s="2"/>
      <c r="BD35" s="2"/>
      <c r="BP35" s="5"/>
      <c r="BV35" s="2"/>
    </row>
    <row r="36" spans="2:74" ht="20.149999999999999" customHeight="1" x14ac:dyDescent="0.35">
      <c r="B36" s="31" t="s">
        <v>42</v>
      </c>
      <c r="C36" s="32" t="s">
        <v>85</v>
      </c>
      <c r="D36" s="60">
        <v>4555355.6500000004</v>
      </c>
      <c r="E36" s="60">
        <v>5603087.4500000002</v>
      </c>
      <c r="I36" s="12"/>
      <c r="AY36" s="2"/>
      <c r="AZ36" s="2"/>
      <c r="BA36" s="2"/>
      <c r="BB36" s="2"/>
      <c r="BC36" s="2"/>
      <c r="BD36" s="2"/>
      <c r="BP36" s="5"/>
      <c r="BV36" s="2"/>
    </row>
    <row r="37" spans="2:74" ht="19.5" customHeight="1" x14ac:dyDescent="0.35">
      <c r="B37" s="31" t="s">
        <v>43</v>
      </c>
      <c r="C37" s="32" t="s">
        <v>54</v>
      </c>
      <c r="D37" s="60">
        <v>7692814.54</v>
      </c>
      <c r="E37" s="60">
        <v>9462161.8800000008</v>
      </c>
      <c r="F37" s="57"/>
      <c r="G37" s="58"/>
      <c r="H37" s="58"/>
      <c r="I37" s="12"/>
      <c r="AY37" s="2"/>
      <c r="AZ37" s="2"/>
      <c r="BA37" s="2"/>
      <c r="BB37" s="2"/>
      <c r="BC37" s="2"/>
      <c r="BD37" s="2"/>
      <c r="BP37" s="5"/>
      <c r="BV37" s="2"/>
    </row>
    <row r="38" spans="2:74" ht="20.149999999999999" customHeight="1" x14ac:dyDescent="0.35">
      <c r="B38" s="31" t="s">
        <v>45</v>
      </c>
      <c r="C38" s="32" t="s">
        <v>51</v>
      </c>
      <c r="D38" s="60">
        <v>3885343</v>
      </c>
      <c r="E38" s="60">
        <v>4778971.8899999997</v>
      </c>
      <c r="H38" s="6"/>
      <c r="I38" s="12"/>
      <c r="AY38" s="2"/>
      <c r="AZ38" s="2"/>
      <c r="BA38" s="2"/>
      <c r="BB38" s="2"/>
      <c r="BC38" s="2"/>
      <c r="BD38" s="2"/>
      <c r="BP38" s="5"/>
      <c r="BV38" s="2"/>
    </row>
    <row r="39" spans="2:74" ht="20.149999999999999" customHeight="1" x14ac:dyDescent="0.35">
      <c r="B39" s="31" t="s">
        <v>46</v>
      </c>
      <c r="C39" s="32" t="s">
        <v>41</v>
      </c>
      <c r="D39" s="60">
        <v>16219120.4</v>
      </c>
      <c r="E39" s="60">
        <v>19949518.09</v>
      </c>
      <c r="H39" s="6"/>
      <c r="AY39" s="2"/>
      <c r="AZ39" s="2"/>
      <c r="BA39" s="2"/>
      <c r="BB39" s="2"/>
      <c r="BC39" s="2"/>
      <c r="BD39" s="2"/>
      <c r="BP39" s="5"/>
      <c r="BV39" s="2"/>
    </row>
    <row r="40" spans="2:74" ht="20.149999999999999" customHeight="1" x14ac:dyDescent="0.35">
      <c r="B40" s="31" t="s">
        <v>48</v>
      </c>
      <c r="C40" s="32" t="s">
        <v>49</v>
      </c>
      <c r="D40" s="60">
        <v>30052544.82</v>
      </c>
      <c r="E40" s="60">
        <v>36964630.149999999</v>
      </c>
      <c r="H40" s="6"/>
      <c r="AY40" s="2"/>
      <c r="AZ40" s="2"/>
      <c r="BA40" s="2"/>
      <c r="BB40" s="2"/>
      <c r="BC40" s="2"/>
      <c r="BD40" s="2"/>
      <c r="BP40" s="5"/>
      <c r="BV40" s="2"/>
    </row>
    <row r="41" spans="2:74" ht="20.149999999999999" customHeight="1" x14ac:dyDescent="0.35">
      <c r="B41" s="31" t="s">
        <v>50</v>
      </c>
      <c r="C41" s="32" t="s">
        <v>86</v>
      </c>
      <c r="D41" s="60">
        <v>1216958.1000000001</v>
      </c>
      <c r="E41" s="60">
        <v>1496858.463</v>
      </c>
      <c r="H41" s="6"/>
      <c r="AY41" s="2"/>
      <c r="AZ41" s="2"/>
      <c r="BA41" s="2"/>
      <c r="BB41" s="2"/>
      <c r="BC41" s="2"/>
      <c r="BD41" s="2"/>
      <c r="BP41" s="5"/>
      <c r="BV41" s="2"/>
    </row>
    <row r="42" spans="2:74" ht="20.149999999999999" customHeight="1" x14ac:dyDescent="0.35">
      <c r="B42" s="31" t="s">
        <v>52</v>
      </c>
      <c r="C42" s="32" t="s">
        <v>87</v>
      </c>
      <c r="D42" s="60">
        <v>10022976.960000001</v>
      </c>
      <c r="E42" s="60">
        <v>12328261.660800001</v>
      </c>
      <c r="H42" s="6"/>
      <c r="AY42" s="2"/>
      <c r="AZ42" s="2"/>
      <c r="BA42" s="2"/>
      <c r="BB42" s="2"/>
      <c r="BC42" s="2"/>
      <c r="BD42" s="2"/>
      <c r="BP42" s="5"/>
      <c r="BV42" s="2"/>
    </row>
    <row r="43" spans="2:74" ht="20.149999999999999" customHeight="1" x14ac:dyDescent="0.35">
      <c r="B43" s="31" t="s">
        <v>53</v>
      </c>
      <c r="C43" s="32" t="s">
        <v>88</v>
      </c>
      <c r="D43" s="60">
        <v>3319000</v>
      </c>
      <c r="E43" s="60">
        <v>4082370</v>
      </c>
      <c r="H43" s="6"/>
      <c r="J43" s="33"/>
      <c r="K43" s="34"/>
    </row>
    <row r="44" spans="2:74" ht="20.149999999999999" customHeight="1" x14ac:dyDescent="0.35">
      <c r="B44" s="31" t="s">
        <v>89</v>
      </c>
      <c r="C44" s="32" t="s">
        <v>92</v>
      </c>
      <c r="D44" s="60">
        <v>6262169</v>
      </c>
      <c r="E44" s="60">
        <v>7702467.8700000001</v>
      </c>
      <c r="H44" s="6"/>
      <c r="J44" s="33"/>
      <c r="K44" s="34"/>
    </row>
    <row r="45" spans="2:74" ht="20.149999999999999" customHeight="1" x14ac:dyDescent="0.35">
      <c r="B45" s="31" t="s">
        <v>90</v>
      </c>
      <c r="C45" s="32" t="s">
        <v>93</v>
      </c>
      <c r="D45" s="60">
        <v>633972.89</v>
      </c>
      <c r="E45" s="60">
        <v>779786.65470000007</v>
      </c>
      <c r="H45" s="6"/>
      <c r="J45" s="33"/>
      <c r="K45" s="34"/>
    </row>
    <row r="46" spans="2:74" ht="20.149999999999999" customHeight="1" x14ac:dyDescent="0.35">
      <c r="B46" s="31" t="s">
        <v>91</v>
      </c>
      <c r="C46" s="32" t="s">
        <v>44</v>
      </c>
      <c r="D46" s="60">
        <v>128000</v>
      </c>
      <c r="E46" s="60">
        <v>157440</v>
      </c>
      <c r="H46" s="6"/>
      <c r="J46" s="33"/>
      <c r="K46" s="34"/>
    </row>
    <row r="47" spans="2:74" ht="20.149999999999999" customHeight="1" x14ac:dyDescent="0.35">
      <c r="B47" s="25">
        <v>9</v>
      </c>
      <c r="C47" s="26" t="s">
        <v>55</v>
      </c>
      <c r="D47" s="62">
        <v>1603653.28</v>
      </c>
      <c r="E47" s="62">
        <v>1972493.53</v>
      </c>
      <c r="H47" s="6"/>
    </row>
    <row r="48" spans="2:74" ht="20.149999999999999" customHeight="1" x14ac:dyDescent="0.35">
      <c r="B48" s="25">
        <v>10</v>
      </c>
      <c r="C48" s="26" t="s">
        <v>56</v>
      </c>
      <c r="D48" s="62">
        <v>3350684.29</v>
      </c>
      <c r="E48" s="62">
        <v>4121341.68</v>
      </c>
      <c r="H48" s="6"/>
    </row>
    <row r="49" spans="2:8" ht="20.149999999999999" customHeight="1" x14ac:dyDescent="0.35">
      <c r="B49" s="25">
        <v>11</v>
      </c>
      <c r="C49" s="26" t="s">
        <v>57</v>
      </c>
      <c r="D49" s="62">
        <v>2088212.4</v>
      </c>
      <c r="E49" s="62">
        <v>2568501.2599999998</v>
      </c>
      <c r="H49" s="6"/>
    </row>
    <row r="50" spans="2:8" ht="25" customHeight="1" x14ac:dyDescent="0.35">
      <c r="B50" s="48" t="s">
        <v>58</v>
      </c>
      <c r="C50" s="48"/>
      <c r="D50" s="42">
        <v>296167665.66999996</v>
      </c>
      <c r="E50" s="42">
        <v>357650000.55849987</v>
      </c>
      <c r="G50" s="6"/>
    </row>
    <row r="51" spans="2:8" ht="25" customHeight="1" x14ac:dyDescent="0.35">
      <c r="B51" s="23"/>
      <c r="C51" s="41" t="s">
        <v>59</v>
      </c>
      <c r="D51" s="49">
        <f>E50-D50</f>
        <v>61482334.888499916</v>
      </c>
      <c r="E51" s="50"/>
      <c r="G51" s="11"/>
    </row>
    <row r="52" spans="2:8" ht="20.149999999999999" customHeight="1" x14ac:dyDescent="0.35">
      <c r="D52" s="6"/>
      <c r="E52" s="6"/>
    </row>
    <row r="53" spans="2:8" ht="20.149999999999999" customHeight="1" x14ac:dyDescent="0.35"/>
    <row r="54" spans="2:8" ht="20.149999999999999" customHeight="1" x14ac:dyDescent="0.35"/>
    <row r="55" spans="2:8" s="35" customFormat="1" ht="25" customHeight="1" x14ac:dyDescent="0.35">
      <c r="B55" s="52" t="s">
        <v>60</v>
      </c>
      <c r="C55" s="52"/>
      <c r="D55" s="52"/>
      <c r="E55" s="52"/>
      <c r="F55" s="52"/>
      <c r="G55" s="52"/>
      <c r="H55" s="52"/>
    </row>
    <row r="56" spans="2:8" ht="20.149999999999999" customHeight="1" x14ac:dyDescent="0.35"/>
    <row r="57" spans="2:8" ht="28.5" customHeight="1" x14ac:dyDescent="0.35">
      <c r="B57" s="8" t="s">
        <v>61</v>
      </c>
      <c r="C57" s="2"/>
      <c r="D57" s="22" t="s">
        <v>62</v>
      </c>
      <c r="E57" s="14">
        <f>D10</f>
        <v>22</v>
      </c>
      <c r="G57" s="22" t="s">
        <v>63</v>
      </c>
      <c r="H57" s="43">
        <v>0.83</v>
      </c>
    </row>
    <row r="58" spans="2:8" ht="20.149999999999999" customHeight="1" x14ac:dyDescent="0.35"/>
    <row r="59" spans="2:8" ht="20.149999999999999" customHeight="1" x14ac:dyDescent="0.35">
      <c r="B59" s="47" t="s">
        <v>64</v>
      </c>
      <c r="C59" s="47" t="s">
        <v>65</v>
      </c>
      <c r="D59" s="46" t="s">
        <v>66</v>
      </c>
      <c r="E59" s="46" t="s">
        <v>67</v>
      </c>
      <c r="F59" s="46" t="s">
        <v>68</v>
      </c>
      <c r="G59" s="46" t="s">
        <v>69</v>
      </c>
      <c r="H59" s="46" t="s">
        <v>70</v>
      </c>
    </row>
    <row r="60" spans="2:8" ht="30" customHeight="1" x14ac:dyDescent="0.35">
      <c r="B60" s="47"/>
      <c r="C60" s="47"/>
      <c r="D60" s="46"/>
      <c r="E60" s="46"/>
      <c r="F60" s="46"/>
      <c r="G60" s="46"/>
      <c r="H60" s="46"/>
    </row>
    <row r="61" spans="2:8" ht="20.149999999999999" customHeight="1" x14ac:dyDescent="0.35">
      <c r="B61" s="20" t="s">
        <v>29</v>
      </c>
      <c r="C61" s="60">
        <f>D29</f>
        <v>16988772.41</v>
      </c>
      <c r="D61" s="36">
        <v>40</v>
      </c>
      <c r="E61" s="20" t="s">
        <v>71</v>
      </c>
      <c r="F61" s="20">
        <v>40</v>
      </c>
      <c r="G61" s="37">
        <f>(F61-$E$57)/D61</f>
        <v>0.45</v>
      </c>
      <c r="H61" s="60">
        <f>C61*G61</f>
        <v>7644947.5844999999</v>
      </c>
    </row>
    <row r="62" spans="2:8" ht="20.149999999999999" customHeight="1" x14ac:dyDescent="0.35">
      <c r="B62" s="20" t="s">
        <v>72</v>
      </c>
      <c r="C62" s="60">
        <f>D30+D31</f>
        <v>38784041.32</v>
      </c>
      <c r="D62" s="36">
        <v>75</v>
      </c>
      <c r="E62" s="20" t="s">
        <v>71</v>
      </c>
      <c r="F62" s="20">
        <v>75</v>
      </c>
      <c r="G62" s="37">
        <f t="shared" ref="G62:G68" si="0">(F62-$E$57)/D62</f>
        <v>0.70666666666666667</v>
      </c>
      <c r="H62" s="60">
        <f t="shared" ref="H62:H70" si="1">C62*G62</f>
        <v>27407389.199466668</v>
      </c>
    </row>
    <row r="63" spans="2:8" ht="20.149999999999999" customHeight="1" x14ac:dyDescent="0.35">
      <c r="B63" s="20" t="s">
        <v>73</v>
      </c>
      <c r="C63" s="60">
        <f>D28+D33+D34+D36+D40+D38+D45</f>
        <v>105579605.86999999</v>
      </c>
      <c r="D63" s="36">
        <v>20</v>
      </c>
      <c r="E63" s="20">
        <v>1</v>
      </c>
      <c r="F63" s="20">
        <v>35</v>
      </c>
      <c r="G63" s="37">
        <f t="shared" si="0"/>
        <v>0.65</v>
      </c>
      <c r="H63" s="60">
        <f t="shared" si="1"/>
        <v>68626743.815499991</v>
      </c>
    </row>
    <row r="64" spans="2:8" ht="20.149999999999999" customHeight="1" x14ac:dyDescent="0.35">
      <c r="B64" s="20" t="s">
        <v>41</v>
      </c>
      <c r="C64" s="60">
        <f>D39+D41+D42</f>
        <v>27459055.460000001</v>
      </c>
      <c r="D64" s="36">
        <v>20</v>
      </c>
      <c r="E64" s="20">
        <v>1</v>
      </c>
      <c r="F64" s="20">
        <v>30</v>
      </c>
      <c r="G64" s="37">
        <f t="shared" si="0"/>
        <v>0.4</v>
      </c>
      <c r="H64" s="60">
        <f t="shared" si="1"/>
        <v>10983622.184</v>
      </c>
    </row>
    <row r="65" spans="2:8" ht="20.149999999999999" customHeight="1" x14ac:dyDescent="0.35">
      <c r="B65" s="20" t="s">
        <v>35</v>
      </c>
      <c r="C65" s="60">
        <f>D32</f>
        <v>2683078.39</v>
      </c>
      <c r="D65" s="36">
        <v>60</v>
      </c>
      <c r="E65" s="20" t="s">
        <v>71</v>
      </c>
      <c r="F65" s="20">
        <v>60</v>
      </c>
      <c r="G65" s="37">
        <f t="shared" si="0"/>
        <v>0.6333333333333333</v>
      </c>
      <c r="H65" s="60">
        <f t="shared" si="1"/>
        <v>1699282.9803333334</v>
      </c>
    </row>
    <row r="66" spans="2:8" ht="27.75" customHeight="1" x14ac:dyDescent="0.35">
      <c r="B66" s="21" t="s">
        <v>47</v>
      </c>
      <c r="C66" s="60">
        <f>D35</f>
        <v>10649481.9</v>
      </c>
      <c r="D66" s="36">
        <v>15</v>
      </c>
      <c r="E66" s="20">
        <v>1</v>
      </c>
      <c r="F66" s="20">
        <v>30</v>
      </c>
      <c r="G66" s="37">
        <f t="shared" si="0"/>
        <v>0.53333333333333333</v>
      </c>
      <c r="H66" s="60">
        <f t="shared" si="1"/>
        <v>5679723.6799999997</v>
      </c>
    </row>
    <row r="67" spans="2:8" ht="20.149999999999999" customHeight="1" x14ac:dyDescent="0.35">
      <c r="B67" s="20" t="s">
        <v>74</v>
      </c>
      <c r="C67" s="60">
        <f>D44+D46+D43</f>
        <v>9709169</v>
      </c>
      <c r="D67" s="36">
        <v>25</v>
      </c>
      <c r="E67" s="20">
        <v>1</v>
      </c>
      <c r="F67" s="20">
        <v>40</v>
      </c>
      <c r="G67" s="37">
        <f t="shared" si="0"/>
        <v>0.72</v>
      </c>
      <c r="H67" s="60">
        <f t="shared" si="1"/>
        <v>6990601.6799999997</v>
      </c>
    </row>
    <row r="68" spans="2:8" ht="20.149999999999999" customHeight="1" x14ac:dyDescent="0.35">
      <c r="B68" s="20" t="s">
        <v>75</v>
      </c>
      <c r="C68" s="60">
        <f>D37</f>
        <v>7692814.54</v>
      </c>
      <c r="D68" s="36">
        <v>15</v>
      </c>
      <c r="E68" s="20">
        <v>1</v>
      </c>
      <c r="F68" s="20">
        <v>30</v>
      </c>
      <c r="G68" s="37">
        <f t="shared" si="0"/>
        <v>0.53333333333333333</v>
      </c>
      <c r="H68" s="60">
        <f t="shared" si="1"/>
        <v>4102834.4213333335</v>
      </c>
    </row>
    <row r="69" spans="2:8" ht="20.149999999999999" customHeight="1" x14ac:dyDescent="0.35">
      <c r="B69" s="20" t="s">
        <v>19</v>
      </c>
      <c r="C69" s="60">
        <f>D21</f>
        <v>28831000</v>
      </c>
      <c r="D69" s="36" t="s">
        <v>71</v>
      </c>
      <c r="E69" s="20" t="s">
        <v>71</v>
      </c>
      <c r="F69" s="20" t="s">
        <v>71</v>
      </c>
      <c r="G69" s="37">
        <v>1</v>
      </c>
      <c r="H69" s="60">
        <f t="shared" si="1"/>
        <v>28831000</v>
      </c>
    </row>
    <row r="70" spans="2:8" ht="24" customHeight="1" x14ac:dyDescent="0.35">
      <c r="B70" s="21" t="s">
        <v>76</v>
      </c>
      <c r="C70" s="60">
        <f>D20+D22+D23+D24+D25+D26+D47+D48+D49</f>
        <v>47790646.780000001</v>
      </c>
      <c r="D70" s="36" t="s">
        <v>71</v>
      </c>
      <c r="E70" s="20" t="s">
        <v>71</v>
      </c>
      <c r="F70" s="20" t="s">
        <v>71</v>
      </c>
      <c r="G70" s="37">
        <v>0</v>
      </c>
      <c r="H70" s="60">
        <f t="shared" si="1"/>
        <v>0</v>
      </c>
    </row>
    <row r="71" spans="2:8" ht="20.149999999999999" customHeight="1" x14ac:dyDescent="0.35">
      <c r="B71" s="38" t="s">
        <v>77</v>
      </c>
      <c r="C71" s="61">
        <f>SUM(C61:C70)</f>
        <v>296167665.66999996</v>
      </c>
      <c r="D71" s="10"/>
      <c r="E71" s="9"/>
      <c r="F71" s="47" t="s">
        <v>78</v>
      </c>
      <c r="G71" s="47"/>
      <c r="H71" s="61">
        <f>SUM(H61:H70)</f>
        <v>161966145.54513329</v>
      </c>
    </row>
    <row r="72" spans="2:8" ht="20.149999999999999" customHeight="1" x14ac:dyDescent="0.35">
      <c r="B72" s="1" t="s">
        <v>79</v>
      </c>
      <c r="F72" s="47" t="s">
        <v>80</v>
      </c>
      <c r="G72" s="47"/>
      <c r="H72" s="61">
        <f>H71*H57</f>
        <v>134431900.80246064</v>
      </c>
    </row>
    <row r="73" spans="2:8" ht="20.149999999999999" customHeight="1" x14ac:dyDescent="0.35"/>
    <row r="74" spans="2:8" ht="36.75" customHeight="1" x14ac:dyDescent="0.35">
      <c r="B74" s="8" t="s">
        <v>81</v>
      </c>
      <c r="D74" s="22" t="s">
        <v>62</v>
      </c>
      <c r="E74" s="14">
        <f>E57</f>
        <v>22</v>
      </c>
    </row>
    <row r="75" spans="2:8" ht="20.149999999999999" customHeight="1" x14ac:dyDescent="0.35"/>
    <row r="76" spans="2:8" ht="20.149999999999999" customHeight="1" x14ac:dyDescent="0.35"/>
    <row r="77" spans="2:8" ht="20.149999999999999" customHeight="1" x14ac:dyDescent="0.35">
      <c r="B77" s="47" t="s">
        <v>64</v>
      </c>
      <c r="C77" s="47" t="s">
        <v>82</v>
      </c>
      <c r="D77" s="46" t="s">
        <v>66</v>
      </c>
      <c r="E77" s="46" t="s">
        <v>67</v>
      </c>
      <c r="F77" s="46" t="s">
        <v>68</v>
      </c>
      <c r="G77" s="46" t="s">
        <v>69</v>
      </c>
      <c r="H77" s="46" t="s">
        <v>70</v>
      </c>
    </row>
    <row r="78" spans="2:8" ht="30" customHeight="1" x14ac:dyDescent="0.35">
      <c r="B78" s="47"/>
      <c r="C78" s="47"/>
      <c r="D78" s="46"/>
      <c r="E78" s="46"/>
      <c r="F78" s="46"/>
      <c r="G78" s="46"/>
      <c r="H78" s="46"/>
    </row>
    <row r="79" spans="2:8" ht="20.149999999999999" customHeight="1" x14ac:dyDescent="0.35">
      <c r="B79" s="20" t="s">
        <v>29</v>
      </c>
      <c r="C79" s="60">
        <f>E29</f>
        <v>20896190.059999999</v>
      </c>
      <c r="D79" s="36">
        <v>40</v>
      </c>
      <c r="E79" s="36" t="s">
        <v>71</v>
      </c>
      <c r="F79" s="36">
        <v>40</v>
      </c>
      <c r="G79" s="37">
        <f>(F79-$E$74)/D79</f>
        <v>0.45</v>
      </c>
      <c r="H79" s="60">
        <f>C79*G79</f>
        <v>9403285.5269999988</v>
      </c>
    </row>
    <row r="80" spans="2:8" ht="20.149999999999999" customHeight="1" x14ac:dyDescent="0.35">
      <c r="B80" s="20" t="s">
        <v>72</v>
      </c>
      <c r="C80" s="60">
        <f>E30+E31</f>
        <v>47704370.82</v>
      </c>
      <c r="D80" s="36">
        <v>75</v>
      </c>
      <c r="E80" s="36" t="s">
        <v>71</v>
      </c>
      <c r="F80" s="36">
        <v>75</v>
      </c>
      <c r="G80" s="37">
        <f t="shared" ref="G80:G86" si="2">(F80-$E$74)/D80</f>
        <v>0.70666666666666667</v>
      </c>
      <c r="H80" s="60">
        <f t="shared" ref="H80:H88" si="3">C80*G80</f>
        <v>33711088.712800004</v>
      </c>
    </row>
    <row r="81" spans="2:75" ht="20.149999999999999" customHeight="1" x14ac:dyDescent="0.35">
      <c r="B81" s="20" t="s">
        <v>73</v>
      </c>
      <c r="C81" s="60">
        <f>E28+E33+E34+E36+E40+E38+E45</f>
        <v>129862915.23469999</v>
      </c>
      <c r="D81" s="36">
        <v>20</v>
      </c>
      <c r="E81" s="36">
        <v>1</v>
      </c>
      <c r="F81" s="36">
        <v>35</v>
      </c>
      <c r="G81" s="37">
        <f t="shared" si="2"/>
        <v>0.65</v>
      </c>
      <c r="H81" s="60">
        <f t="shared" si="3"/>
        <v>84410894.902555004</v>
      </c>
    </row>
    <row r="82" spans="2:75" ht="20.149999999999999" customHeight="1" x14ac:dyDescent="0.35">
      <c r="B82" s="20" t="s">
        <v>41</v>
      </c>
      <c r="C82" s="60">
        <f>E39+E41+E42</f>
        <v>33774638.213799998</v>
      </c>
      <c r="D82" s="36">
        <v>20</v>
      </c>
      <c r="E82" s="36">
        <v>1</v>
      </c>
      <c r="F82" s="36">
        <v>30</v>
      </c>
      <c r="G82" s="37">
        <f t="shared" si="2"/>
        <v>0.4</v>
      </c>
      <c r="H82" s="60">
        <f t="shared" si="3"/>
        <v>13509855.28552</v>
      </c>
    </row>
    <row r="83" spans="2:75" ht="20.149999999999999" customHeight="1" x14ac:dyDescent="0.35">
      <c r="B83" s="20" t="s">
        <v>35</v>
      </c>
      <c r="C83" s="60">
        <f>E32</f>
        <v>3300186.42</v>
      </c>
      <c r="D83" s="36">
        <v>60</v>
      </c>
      <c r="E83" s="36" t="s">
        <v>71</v>
      </c>
      <c r="F83" s="36">
        <v>60</v>
      </c>
      <c r="G83" s="37">
        <f t="shared" si="2"/>
        <v>0.6333333333333333</v>
      </c>
      <c r="H83" s="60">
        <f t="shared" si="3"/>
        <v>2090118.0659999999</v>
      </c>
    </row>
    <row r="84" spans="2:75" ht="27.75" customHeight="1" x14ac:dyDescent="0.35">
      <c r="B84" s="21" t="s">
        <v>47</v>
      </c>
      <c r="C84" s="60">
        <f>E35</f>
        <v>13098862.74</v>
      </c>
      <c r="D84" s="36">
        <v>15</v>
      </c>
      <c r="E84" s="36">
        <v>1</v>
      </c>
      <c r="F84" s="36">
        <v>30</v>
      </c>
      <c r="G84" s="37">
        <f t="shared" si="2"/>
        <v>0.53333333333333333</v>
      </c>
      <c r="H84" s="60">
        <f t="shared" si="3"/>
        <v>6986060.1279999996</v>
      </c>
    </row>
    <row r="85" spans="2:75" ht="20.149999999999999" customHeight="1" x14ac:dyDescent="0.35">
      <c r="B85" s="20" t="s">
        <v>74</v>
      </c>
      <c r="C85" s="60">
        <f>E44+E46+E43</f>
        <v>11942277.870000001</v>
      </c>
      <c r="D85" s="36">
        <v>25</v>
      </c>
      <c r="E85" s="36">
        <v>1</v>
      </c>
      <c r="F85" s="36">
        <v>40</v>
      </c>
      <c r="G85" s="37">
        <f t="shared" si="2"/>
        <v>0.72</v>
      </c>
      <c r="H85" s="60">
        <f t="shared" si="3"/>
        <v>8598440.0664000008</v>
      </c>
    </row>
    <row r="86" spans="2:75" ht="20.149999999999999" customHeight="1" x14ac:dyDescent="0.35">
      <c r="B86" s="20" t="s">
        <v>75</v>
      </c>
      <c r="C86" s="60">
        <f>E37</f>
        <v>9462161.8800000008</v>
      </c>
      <c r="D86" s="36">
        <v>15</v>
      </c>
      <c r="E86" s="36">
        <v>1</v>
      </c>
      <c r="F86" s="36">
        <v>30</v>
      </c>
      <c r="G86" s="37">
        <f t="shared" si="2"/>
        <v>0.53333333333333333</v>
      </c>
      <c r="H86" s="60">
        <f t="shared" si="3"/>
        <v>5046486.3360000001</v>
      </c>
    </row>
    <row r="87" spans="2:75" ht="20.149999999999999" customHeight="1" x14ac:dyDescent="0.35">
      <c r="B87" s="20" t="s">
        <v>19</v>
      </c>
      <c r="C87" s="60">
        <f>E21</f>
        <v>28831000</v>
      </c>
      <c r="D87" s="36" t="s">
        <v>71</v>
      </c>
      <c r="E87" s="36" t="s">
        <v>71</v>
      </c>
      <c r="F87" s="36" t="s">
        <v>71</v>
      </c>
      <c r="G87" s="37">
        <v>1</v>
      </c>
      <c r="H87" s="60">
        <f t="shared" si="3"/>
        <v>28831000</v>
      </c>
    </row>
    <row r="88" spans="2:75" ht="27.75" customHeight="1" x14ac:dyDescent="0.35">
      <c r="B88" s="21" t="s">
        <v>76</v>
      </c>
      <c r="C88" s="60">
        <f>E20+E22+E23+E24+E25+E26+E47+E48+E49</f>
        <v>58777397.319999993</v>
      </c>
      <c r="D88" s="36" t="s">
        <v>71</v>
      </c>
      <c r="E88" s="36" t="s">
        <v>71</v>
      </c>
      <c r="F88" s="36" t="s">
        <v>71</v>
      </c>
      <c r="G88" s="37">
        <v>0</v>
      </c>
      <c r="H88" s="60">
        <f t="shared" si="3"/>
        <v>0</v>
      </c>
    </row>
    <row r="89" spans="2:75" ht="20.149999999999999" customHeight="1" x14ac:dyDescent="0.35">
      <c r="B89" s="38" t="s">
        <v>77</v>
      </c>
      <c r="C89" s="61">
        <f>SUM(C79:C88)</f>
        <v>357650000.55849999</v>
      </c>
      <c r="D89" s="9"/>
      <c r="E89" s="9"/>
      <c r="F89" s="47" t="s">
        <v>83</v>
      </c>
      <c r="G89" s="47"/>
      <c r="H89" s="61">
        <f>SUM(H79:H88)</f>
        <v>192587229.024275</v>
      </c>
    </row>
    <row r="90" spans="2:75" ht="20.149999999999999" customHeight="1" x14ac:dyDescent="0.35">
      <c r="B90" s="1" t="s">
        <v>79</v>
      </c>
    </row>
    <row r="91" spans="2:75" ht="20.149999999999999" customHeight="1" x14ac:dyDescent="0.35">
      <c r="AM91" s="35"/>
      <c r="AN91" s="35"/>
    </row>
    <row r="92" spans="2:75" ht="20.149999999999999" customHeight="1" x14ac:dyDescent="0.35"/>
    <row r="93" spans="2:75" ht="20.149999999999999" customHeight="1" x14ac:dyDescent="0.35"/>
    <row r="94" spans="2:75" ht="20.149999999999999" customHeight="1" x14ac:dyDescent="0.35"/>
    <row r="95" spans="2:75" ht="20.149999999999999" customHeight="1" x14ac:dyDescent="0.35">
      <c r="I95" s="6"/>
    </row>
    <row r="96" spans="2:75" ht="20.149999999999999" customHeight="1" x14ac:dyDescent="0.35">
      <c r="BE96" s="1"/>
      <c r="BV96" s="2"/>
      <c r="BW96" s="5"/>
    </row>
    <row r="97" spans="6:75" ht="20.149999999999999" customHeight="1" x14ac:dyDescent="0.35">
      <c r="BE97" s="1"/>
      <c r="BV97" s="2"/>
      <c r="BW97" s="5"/>
    </row>
    <row r="98" spans="6:75" ht="20.149999999999999" customHeight="1" x14ac:dyDescent="0.35">
      <c r="BE98" s="1"/>
      <c r="BV98" s="2"/>
      <c r="BW98" s="5"/>
    </row>
    <row r="99" spans="6:75" ht="20.149999999999999" customHeight="1" x14ac:dyDescent="0.35">
      <c r="BE99" s="1"/>
      <c r="BV99" s="2"/>
      <c r="BW99" s="5"/>
    </row>
    <row r="100" spans="6:75" ht="20.149999999999999" customHeight="1" x14ac:dyDescent="0.35">
      <c r="BE100" s="1"/>
      <c r="BV100" s="2"/>
      <c r="BW100" s="5"/>
    </row>
    <row r="101" spans="6:75" ht="20.149999999999999" customHeight="1" x14ac:dyDescent="0.35"/>
    <row r="102" spans="6:75" ht="20.149999999999999" customHeight="1" x14ac:dyDescent="0.35"/>
    <row r="103" spans="6:75" ht="20.149999999999999" customHeight="1" x14ac:dyDescent="0.35"/>
    <row r="104" spans="6:75" ht="20.149999999999999" customHeight="1" x14ac:dyDescent="0.35"/>
    <row r="105" spans="6:75" ht="20.149999999999999" customHeight="1" x14ac:dyDescent="0.35"/>
    <row r="106" spans="6:75" ht="20.149999999999999" customHeight="1" x14ac:dyDescent="0.35"/>
    <row r="107" spans="6:75" ht="20.149999999999999" customHeight="1" x14ac:dyDescent="0.35"/>
    <row r="108" spans="6:75" ht="20.149999999999999" customHeight="1" x14ac:dyDescent="0.35"/>
    <row r="109" spans="6:75" ht="20.149999999999999" customHeight="1" x14ac:dyDescent="0.35"/>
    <row r="110" spans="6:75" ht="20.149999999999999" customHeight="1" x14ac:dyDescent="0.35"/>
    <row r="111" spans="6:75" ht="20.149999999999999" customHeight="1" x14ac:dyDescent="0.35">
      <c r="F111" s="1" t="s">
        <v>84</v>
      </c>
    </row>
    <row r="112" spans="6:75" ht="20.149999999999999" customHeight="1" x14ac:dyDescent="0.35"/>
    <row r="113" ht="20.149999999999999" customHeight="1" x14ac:dyDescent="0.35"/>
    <row r="114" ht="20.149999999999999" customHeight="1" x14ac:dyDescent="0.35"/>
    <row r="115" ht="20.149999999999999" customHeight="1" x14ac:dyDescent="0.35"/>
    <row r="116" ht="20.149999999999999" customHeight="1" x14ac:dyDescent="0.35"/>
    <row r="117" ht="20.149999999999999" customHeight="1" x14ac:dyDescent="0.35"/>
    <row r="118" ht="20.149999999999999" customHeight="1" x14ac:dyDescent="0.35"/>
    <row r="119" ht="20.149999999999999" customHeight="1" x14ac:dyDescent="0.35"/>
    <row r="120" ht="20.149999999999999" customHeight="1" x14ac:dyDescent="0.35"/>
    <row r="121" ht="20.149999999999999" customHeight="1" x14ac:dyDescent="0.35"/>
    <row r="122" ht="20.149999999999999" customHeight="1" x14ac:dyDescent="0.35"/>
    <row r="123" ht="20.149999999999999" customHeight="1" x14ac:dyDescent="0.35"/>
    <row r="124" ht="20.149999999999999" customHeight="1" x14ac:dyDescent="0.35"/>
    <row r="125" ht="20.149999999999999" customHeight="1" x14ac:dyDescent="0.35"/>
    <row r="126" ht="20.149999999999999" customHeight="1" x14ac:dyDescent="0.35"/>
    <row r="127" ht="20.149999999999999" customHeight="1" x14ac:dyDescent="0.35"/>
    <row r="128" ht="20.149999999999999" customHeight="1" x14ac:dyDescent="0.35"/>
    <row r="129" ht="20.149999999999999" customHeight="1" x14ac:dyDescent="0.35"/>
    <row r="130" ht="20.149999999999999" customHeight="1" x14ac:dyDescent="0.35"/>
    <row r="131" ht="20.149999999999999" customHeight="1" x14ac:dyDescent="0.35"/>
    <row r="132" ht="20.149999999999999" customHeight="1" x14ac:dyDescent="0.35"/>
    <row r="133" ht="20.149999999999999" customHeight="1" x14ac:dyDescent="0.35"/>
    <row r="134" ht="20.149999999999999" customHeight="1" x14ac:dyDescent="0.35"/>
    <row r="135" ht="20.149999999999999" customHeight="1" x14ac:dyDescent="0.35"/>
    <row r="136" ht="20.149999999999999" customHeight="1" x14ac:dyDescent="0.35"/>
    <row r="137" ht="20.149999999999999" customHeight="1" x14ac:dyDescent="0.35"/>
    <row r="138" ht="20.149999999999999" customHeight="1" x14ac:dyDescent="0.35"/>
    <row r="139" ht="20.149999999999999" customHeight="1" x14ac:dyDescent="0.35"/>
    <row r="140" ht="20.149999999999999" customHeight="1" x14ac:dyDescent="0.35"/>
    <row r="141" ht="20.149999999999999" customHeight="1" x14ac:dyDescent="0.35"/>
    <row r="142" ht="20.149999999999999" customHeight="1" x14ac:dyDescent="0.35"/>
    <row r="143" ht="20.149999999999999" customHeight="1" x14ac:dyDescent="0.35"/>
    <row r="144" ht="20.149999999999999" customHeight="1" x14ac:dyDescent="0.35"/>
    <row r="145" ht="20.149999999999999" customHeight="1" x14ac:dyDescent="0.35"/>
    <row r="146" ht="20.149999999999999" customHeight="1" x14ac:dyDescent="0.35"/>
    <row r="147" ht="20.149999999999999" customHeight="1" x14ac:dyDescent="0.35"/>
    <row r="148" ht="20.149999999999999" customHeight="1" x14ac:dyDescent="0.35"/>
    <row r="149" ht="20.149999999999999" customHeight="1" x14ac:dyDescent="0.35"/>
    <row r="150" ht="20.149999999999999" customHeight="1" x14ac:dyDescent="0.35"/>
    <row r="151" ht="20.149999999999999" customHeight="1" x14ac:dyDescent="0.35"/>
    <row r="152" ht="20.149999999999999" customHeight="1" x14ac:dyDescent="0.35"/>
    <row r="153" ht="20.149999999999999" customHeight="1" x14ac:dyDescent="0.35"/>
    <row r="154" ht="20.149999999999999" customHeight="1" x14ac:dyDescent="0.35"/>
    <row r="155" ht="20.149999999999999" customHeight="1" x14ac:dyDescent="0.35"/>
    <row r="156" ht="20.149999999999999" customHeight="1" x14ac:dyDescent="0.35"/>
    <row r="157" ht="20.149999999999999" customHeight="1" x14ac:dyDescent="0.35"/>
    <row r="158" ht="20.149999999999999" customHeight="1" x14ac:dyDescent="0.35"/>
    <row r="159" ht="20.149999999999999" customHeight="1" x14ac:dyDescent="0.35"/>
    <row r="160" ht="20.149999999999999" customHeight="1" x14ac:dyDescent="0.35"/>
    <row r="161" ht="20.149999999999999" customHeight="1" x14ac:dyDescent="0.35"/>
    <row r="162" ht="20.149999999999999" customHeight="1" x14ac:dyDescent="0.35"/>
    <row r="163" ht="20.149999999999999" customHeight="1" x14ac:dyDescent="0.35"/>
    <row r="164" ht="20.149999999999999" customHeight="1" x14ac:dyDescent="0.35"/>
    <row r="165" ht="20.149999999999999" customHeight="1" x14ac:dyDescent="0.35"/>
    <row r="166" ht="20.149999999999999" customHeight="1" x14ac:dyDescent="0.35"/>
    <row r="167" ht="20.149999999999999" customHeight="1" x14ac:dyDescent="0.35"/>
    <row r="168" ht="20.149999999999999" customHeight="1" x14ac:dyDescent="0.35"/>
    <row r="169" ht="20.149999999999999" customHeight="1" x14ac:dyDescent="0.35"/>
    <row r="170" ht="20.149999999999999" customHeight="1" x14ac:dyDescent="0.35"/>
    <row r="171" ht="20.149999999999999" customHeight="1" x14ac:dyDescent="0.35"/>
    <row r="172" ht="20.149999999999999" customHeight="1" x14ac:dyDescent="0.35"/>
    <row r="173" ht="20.149999999999999" customHeight="1" x14ac:dyDescent="0.35"/>
    <row r="174" ht="20.149999999999999" customHeight="1" x14ac:dyDescent="0.35"/>
    <row r="175" ht="20.149999999999999" customHeight="1" x14ac:dyDescent="0.35"/>
    <row r="176" ht="20.149999999999999" customHeight="1" x14ac:dyDescent="0.35"/>
    <row r="177" ht="20.149999999999999" customHeight="1" x14ac:dyDescent="0.35"/>
    <row r="178" ht="20.149999999999999" customHeight="1" x14ac:dyDescent="0.35"/>
    <row r="179" ht="20.149999999999999" customHeight="1" x14ac:dyDescent="0.35"/>
    <row r="180" ht="20.149999999999999" customHeight="1" x14ac:dyDescent="0.35"/>
    <row r="181" ht="20.149999999999999" customHeight="1" x14ac:dyDescent="0.35"/>
    <row r="182" ht="20.149999999999999" customHeight="1" x14ac:dyDescent="0.35"/>
    <row r="183" ht="20.149999999999999" customHeight="1" x14ac:dyDescent="0.35"/>
    <row r="184" ht="20.149999999999999" customHeight="1" x14ac:dyDescent="0.35"/>
    <row r="185" ht="20.149999999999999" customHeight="1" x14ac:dyDescent="0.35"/>
    <row r="186" ht="20.149999999999999" customHeight="1" x14ac:dyDescent="0.35"/>
    <row r="187" ht="20.149999999999999" customHeight="1" x14ac:dyDescent="0.35"/>
    <row r="188" ht="20.149999999999999" customHeight="1" x14ac:dyDescent="0.35"/>
    <row r="189" ht="20.149999999999999" customHeight="1" x14ac:dyDescent="0.35"/>
    <row r="190" ht="20.149999999999999" customHeight="1" x14ac:dyDescent="0.35"/>
    <row r="191" ht="20.149999999999999" customHeight="1" x14ac:dyDescent="0.35"/>
    <row r="192" ht="20.149999999999999" customHeight="1" x14ac:dyDescent="0.35"/>
    <row r="193" ht="20.149999999999999" customHeight="1" x14ac:dyDescent="0.35"/>
    <row r="194" ht="20.149999999999999" customHeight="1" x14ac:dyDescent="0.35"/>
    <row r="195" ht="20.149999999999999" customHeight="1" x14ac:dyDescent="0.35"/>
    <row r="196" ht="20.149999999999999" customHeight="1" x14ac:dyDescent="0.35"/>
    <row r="197" ht="20.149999999999999" customHeight="1" x14ac:dyDescent="0.35"/>
  </sheetData>
  <mergeCells count="39">
    <mergeCell ref="B1:H1"/>
    <mergeCell ref="B3:H3"/>
    <mergeCell ref="B15:H15"/>
    <mergeCell ref="J19:K19"/>
    <mergeCell ref="F37:H37"/>
    <mergeCell ref="B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7:E17"/>
    <mergeCell ref="B55:H55"/>
    <mergeCell ref="B59:B60"/>
    <mergeCell ref="C59:C60"/>
    <mergeCell ref="D59:D60"/>
    <mergeCell ref="E59:E60"/>
    <mergeCell ref="F59:F60"/>
    <mergeCell ref="B12:C12"/>
    <mergeCell ref="D12:E12"/>
    <mergeCell ref="H77:H78"/>
    <mergeCell ref="F89:G89"/>
    <mergeCell ref="G59:G60"/>
    <mergeCell ref="H59:H60"/>
    <mergeCell ref="F71:G71"/>
    <mergeCell ref="F72:G72"/>
    <mergeCell ref="G77:G78"/>
    <mergeCell ref="B77:B78"/>
    <mergeCell ref="C77:C78"/>
    <mergeCell ref="D77:D78"/>
    <mergeCell ref="E77:E78"/>
    <mergeCell ref="F77:F78"/>
    <mergeCell ref="B50:C50"/>
    <mergeCell ref="D51:E51"/>
  </mergeCells>
  <phoneticPr fontId="18" type="noConversion"/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EB83511C0F9741AB7B44C3BDF6CFFB" ma:contentTypeVersion="6" ma:contentTypeDescription="Utwórz nowy dokument." ma:contentTypeScope="" ma:versionID="34e227d007571bca84477d9dacbccafc">
  <xsd:schema xmlns:xsd="http://www.w3.org/2001/XMLSchema" xmlns:xs="http://www.w3.org/2001/XMLSchema" xmlns:p="http://schemas.microsoft.com/office/2006/metadata/properties" xmlns:ns2="f3a5cd59-66f6-4e5d-8a3b-acc7cbff6330" xmlns:ns3="3cb6e598-e886-44b8-bf4c-9bb0f91c4984" targetNamespace="http://schemas.microsoft.com/office/2006/metadata/properties" ma:root="true" ma:fieldsID="5f2795b984c40ee97cd69bb40151b1fc" ns2:_="" ns3:_="">
    <xsd:import namespace="f3a5cd59-66f6-4e5d-8a3b-acc7cbff6330"/>
    <xsd:import namespace="3cb6e598-e886-44b8-bf4c-9bb0f91c49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5cd59-66f6-4e5d-8a3b-acc7cbff6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6e598-e886-44b8-bf4c-9bb0f91c498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446FA2-425D-47AB-BD47-1F14A0CDC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a5cd59-66f6-4e5d-8a3b-acc7cbff6330"/>
    <ds:schemaRef ds:uri="3cb6e598-e886-44b8-bf4c-9bb0f91c49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C0CEF1-5CCB-49CE-ADDC-684611770DA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26187FB-D522-41E4-B040-9EE9B97DA8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WR- metoda amortyzacji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Ostaszewska Justyna</dc:creator>
  <cp:keywords/>
  <dc:description/>
  <cp:lastModifiedBy>Witkowska Gabriela</cp:lastModifiedBy>
  <cp:revision/>
  <dcterms:created xsi:type="dcterms:W3CDTF">2023-07-24T07:08:58Z</dcterms:created>
  <dcterms:modified xsi:type="dcterms:W3CDTF">2025-02-28T09:47:43Z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0x01010052EB83511C0F9741AB7B44C3BDF6CFFB</vt:lpwstr>
  </property>
</Properties>
</file>